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560" yWindow="0" windowWidth="25660" windowHeight="17540" tabRatio="500"/>
  </bookViews>
  <sheets>
    <sheet name="CO2-échanges-végétation" sheetId="6" r:id="rId1"/>
    <sheet name="CO2-capture-végétation" sheetId="1" r:id="rId2"/>
    <sheet name="agriculture" sheetId="3" r:id="rId3"/>
    <sheet name="import-export-agri" sheetId="5" r:id="rId4"/>
    <sheet name="forêt" sheetId="4" r:id="rId5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2" i="6" l="1"/>
  <c r="B32" i="6"/>
  <c r="C31" i="6"/>
  <c r="B31" i="6"/>
  <c r="C30" i="6"/>
  <c r="B30" i="6"/>
  <c r="M20" i="4"/>
  <c r="N20" i="4"/>
  <c r="C28" i="6"/>
  <c r="A20" i="6"/>
  <c r="A32" i="6"/>
  <c r="N19" i="4"/>
  <c r="B28" i="6"/>
  <c r="A19" i="6"/>
  <c r="A31" i="6"/>
  <c r="A18" i="6"/>
  <c r="A30" i="6"/>
  <c r="G37" i="3"/>
  <c r="N37" i="3"/>
  <c r="B25" i="6"/>
  <c r="N34" i="3"/>
  <c r="B24" i="6"/>
  <c r="N33" i="3"/>
  <c r="B23" i="6"/>
  <c r="H37" i="3"/>
  <c r="J37" i="3"/>
  <c r="K37" i="3"/>
  <c r="O37" i="3"/>
  <c r="C25" i="6"/>
  <c r="G34" i="3"/>
  <c r="H34" i="3"/>
  <c r="J34" i="3"/>
  <c r="K34" i="3"/>
  <c r="O34" i="3"/>
  <c r="C24" i="6"/>
  <c r="G33" i="3"/>
  <c r="H33" i="3"/>
  <c r="J33" i="3"/>
  <c r="K33" i="3"/>
  <c r="O33" i="3"/>
  <c r="C23" i="6"/>
  <c r="Q37" i="3"/>
  <c r="P37" i="3"/>
  <c r="Q34" i="3"/>
  <c r="P34" i="3"/>
  <c r="Q33" i="3"/>
  <c r="P33" i="3"/>
  <c r="G42" i="3"/>
  <c r="H42" i="3"/>
  <c r="J42" i="3"/>
  <c r="K42" i="3"/>
  <c r="G41" i="3"/>
  <c r="H41" i="3"/>
  <c r="J41" i="3"/>
  <c r="K41" i="3"/>
  <c r="G40" i="3"/>
  <c r="H40" i="3"/>
  <c r="J40" i="3"/>
  <c r="K40" i="3"/>
  <c r="G39" i="3"/>
  <c r="H39" i="3"/>
  <c r="J39" i="3"/>
  <c r="K39" i="3"/>
  <c r="G38" i="3"/>
  <c r="H38" i="3"/>
  <c r="J38" i="3"/>
  <c r="K38" i="3"/>
  <c r="G36" i="3"/>
  <c r="H36" i="3"/>
  <c r="J36" i="3"/>
  <c r="K36" i="3"/>
  <c r="G35" i="3"/>
  <c r="H35" i="3"/>
  <c r="J35" i="3"/>
  <c r="K35" i="3"/>
  <c r="G27" i="3"/>
  <c r="G26" i="3"/>
  <c r="G25" i="3"/>
  <c r="G24" i="3"/>
  <c r="G23" i="3"/>
  <c r="G22" i="3"/>
  <c r="G21" i="3"/>
  <c r="G20" i="3"/>
  <c r="G19" i="3"/>
  <c r="G18" i="3"/>
  <c r="H18" i="3"/>
  <c r="H19" i="3"/>
  <c r="H20" i="3"/>
  <c r="H21" i="3"/>
  <c r="H22" i="3"/>
  <c r="H23" i="3"/>
  <c r="H24" i="3"/>
  <c r="H25" i="3"/>
  <c r="H26" i="3"/>
  <c r="H27" i="3"/>
  <c r="H29" i="3"/>
  <c r="K29" i="3"/>
  <c r="H23" i="5"/>
  <c r="K23" i="5"/>
  <c r="H25" i="5"/>
  <c r="K25" i="5"/>
  <c r="H27" i="5"/>
  <c r="K27" i="5"/>
  <c r="H29" i="5"/>
  <c r="K29" i="5"/>
  <c r="H31" i="5"/>
  <c r="K31" i="5"/>
  <c r="H33" i="5"/>
  <c r="K33" i="5"/>
  <c r="H35" i="5"/>
  <c r="K35" i="5"/>
  <c r="H37" i="5"/>
  <c r="K37" i="5"/>
  <c r="K40" i="5"/>
  <c r="N40" i="5"/>
  <c r="K13" i="4"/>
  <c r="K14" i="4"/>
  <c r="K16" i="4"/>
  <c r="N16" i="4"/>
  <c r="C5" i="6"/>
  <c r="C20" i="6"/>
  <c r="H4" i="3"/>
  <c r="H5" i="3"/>
  <c r="H6" i="3"/>
  <c r="H7" i="3"/>
  <c r="H8" i="3"/>
  <c r="H9" i="3"/>
  <c r="H10" i="3"/>
  <c r="H11" i="3"/>
  <c r="H12" i="3"/>
  <c r="H13" i="3"/>
  <c r="H15" i="3"/>
  <c r="K15" i="3"/>
  <c r="H3" i="5"/>
  <c r="K3" i="5"/>
  <c r="H5" i="5"/>
  <c r="K5" i="5"/>
  <c r="H7" i="5"/>
  <c r="K7" i="5"/>
  <c r="H9" i="5"/>
  <c r="K9" i="5"/>
  <c r="H11" i="5"/>
  <c r="K11" i="5"/>
  <c r="H13" i="5"/>
  <c r="K13" i="5"/>
  <c r="H15" i="5"/>
  <c r="K15" i="5"/>
  <c r="H17" i="5"/>
  <c r="K17" i="5"/>
  <c r="K20" i="5"/>
  <c r="N20" i="5"/>
  <c r="K3" i="4"/>
  <c r="H4" i="4"/>
  <c r="K4" i="4"/>
  <c r="K6" i="4"/>
  <c r="H7" i="4"/>
  <c r="K7" i="4"/>
  <c r="K10" i="4"/>
  <c r="N10" i="4"/>
  <c r="B5" i="6"/>
  <c r="B20" i="6"/>
  <c r="C19" i="6"/>
  <c r="B19" i="6"/>
  <c r="C18" i="6"/>
  <c r="B18" i="6"/>
  <c r="C11" i="1"/>
  <c r="C3" i="6"/>
  <c r="C15" i="6"/>
  <c r="C14" i="6"/>
  <c r="B11" i="1"/>
  <c r="B3" i="6"/>
  <c r="B15" i="6"/>
  <c r="B14" i="6"/>
  <c r="B13" i="6"/>
  <c r="C13" i="6"/>
  <c r="C10" i="6"/>
  <c r="C9" i="6"/>
  <c r="B10" i="6"/>
  <c r="B9" i="6"/>
</calcChain>
</file>

<file path=xl/sharedStrings.xml><?xml version="1.0" encoding="utf-8"?>
<sst xmlns="http://schemas.openxmlformats.org/spreadsheetml/2006/main" count="355" uniqueCount="87">
  <si>
    <t>France (métropole)</t>
  </si>
  <si>
    <t>S - Superficies en 1000 km2</t>
  </si>
  <si>
    <t>St - Territoire</t>
  </si>
  <si>
    <t>Sa - Agriculture</t>
  </si>
  <si>
    <t>Ss - Sylviculture</t>
  </si>
  <si>
    <t>P - Productivité primaire nette en Kg/m2/an</t>
  </si>
  <si>
    <t>Pa - productivité de l’agriculture</t>
  </si>
  <si>
    <t>Ps - productivité de la sylviculture</t>
  </si>
  <si>
    <t>F - Flux annuel de CO2 capté par la végétation (Sa X Pa + Ss X Ps)X1,5 en MtCO2 (estimation basse)</t>
  </si>
  <si>
    <t>Europe
 (UE à 28)</t>
  </si>
  <si>
    <t>Valeur</t>
  </si>
  <si>
    <t>2016 [2016]</t>
  </si>
  <si>
    <t>Unité</t>
  </si>
  <si>
    <t>Céréales,Total [1717]</t>
  </si>
  <si>
    <t>tonnes</t>
  </si>
  <si>
    <t>Fruits Prim et Melons [1738]</t>
  </si>
  <si>
    <t>Fruits à Coque,Total [1729]</t>
  </si>
  <si>
    <t>Légumes Prim Exc Melons [1735]</t>
  </si>
  <si>
    <t>Légumineuses Sèches,Tot. [1726]</t>
  </si>
  <si>
    <t>Racines&amp;Tubercules,Total [1720]</t>
  </si>
  <si>
    <t>Taux</t>
  </si>
  <si>
    <t>Production</t>
  </si>
  <si>
    <t>Matière sèche (estimation basse)</t>
  </si>
  <si>
    <t>Zone</t>
  </si>
  <si>
    <t>Élément</t>
  </si>
  <si>
    <t>Produit</t>
  </si>
  <si>
    <t>Année</t>
  </si>
  <si>
    <t>France</t>
  </si>
  <si>
    <t>Bois rond</t>
  </si>
  <si>
    <t>m3</t>
  </si>
  <si>
    <t>Importations - Quantité</t>
  </si>
  <si>
    <t>Exportations - Quantité</t>
  </si>
  <si>
    <t>Bois de chauffage</t>
  </si>
  <si>
    <t>Union européenne</t>
  </si>
  <si>
    <t>echanges-agriculture-FAOSTAT_data_11-4-2018</t>
  </si>
  <si>
    <t>Caoutchouc Naturel</t>
  </si>
  <si>
    <t>Fibres Textiles Ex 26</t>
  </si>
  <si>
    <t>Graines Oléagineuses 22</t>
  </si>
  <si>
    <t>Huiles Anim+Veget 4</t>
  </si>
  <si>
    <t>Légumineuses Sèches</t>
  </si>
  <si>
    <t>Lin,Fibre+etoupe</t>
  </si>
  <si>
    <t>Tourteaux+T Moulus</t>
  </si>
  <si>
    <t>Céréales</t>
  </si>
  <si>
    <t>Colza</t>
  </si>
  <si>
    <t>Graines de lin</t>
  </si>
  <si>
    <t>Graines de tournesol</t>
  </si>
  <si>
    <t>production-agricoles — (Source : http://www.fao.org/faostat/fr/#data/QC)</t>
  </si>
  <si>
    <t xml:space="preserve">Total </t>
  </si>
  <si>
    <t>Contenu CO2</t>
  </si>
  <si>
    <t>MtCO2</t>
  </si>
  <si>
    <t>Sucre, betterave</t>
  </si>
  <si>
    <t>Import - export</t>
  </si>
  <si>
    <t>Total</t>
  </si>
  <si>
    <t>Matière sèche</t>
  </si>
  <si>
    <t>Produits forestiers + import - export</t>
  </si>
  <si>
    <t>F/E</t>
  </si>
  <si>
    <t>C - Contenu en CO2 des produits agricoles et forestiers échangés et commercialisés + importations - exportations</t>
  </si>
  <si>
    <t>C/E</t>
  </si>
  <si>
    <t>Volume annuel en MtCO2</t>
  </si>
  <si>
    <t>F - Flux  de CO2 capté par la végétation</t>
  </si>
  <si>
    <t>Estimations annuelles en ordre de grandeur</t>
  </si>
  <si>
    <t>Valorisation : Mds €</t>
  </si>
  <si>
    <t>F valorisé selon prix de la tCO2</t>
  </si>
  <si>
    <t>C valorisé selon prix de la tCO2</t>
  </si>
  <si>
    <t>E - Émissions de GES en 2015 en Mt eq CO2 (Wikipédia : Gaz à effet de serre)</t>
  </si>
  <si>
    <t>hg/ha</t>
  </si>
  <si>
    <t>€/t</t>
  </si>
  <si>
    <t>t/ha</t>
  </si>
  <si>
    <t>Marché</t>
  </si>
  <si>
    <t>€/ha</t>
  </si>
  <si>
    <t>Valorisations</t>
  </si>
  <si>
    <t>tCO2/ha</t>
  </si>
  <si>
    <t>production €/ha</t>
  </si>
  <si>
    <t>CO2 à 25€/Mt €/ha</t>
  </si>
  <si>
    <t>Valorisation/ha de la productution et du contenu en CO2 de la production à 25€/tCO2</t>
  </si>
  <si>
    <t>Stock de carbone dans la biomasse vivante</t>
  </si>
  <si>
    <t>Terres forestières</t>
  </si>
  <si>
    <t>millions de tonnes</t>
  </si>
  <si>
    <t>Stock de carbone dans la biomasse vivante - 2016</t>
  </si>
  <si>
    <t>Prix du CO2 en €/tCO2</t>
  </si>
  <si>
    <t>1387,4</t>
  </si>
  <si>
    <t>10229,84</t>
  </si>
  <si>
    <t>France 
en MtCO2</t>
  </si>
  <si>
    <t>UE
en MtCO2</t>
  </si>
  <si>
    <t>CO2 séquestré dans la biomasse vivante des terres forestières</t>
  </si>
  <si>
    <t>Mds €</t>
  </si>
  <si>
    <t>Valorisation de ce CO2 selon prix tCO2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</si>
</sst>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&quot;€&quot;"/>
  </numFmts>
  <fonts count="12" x14ac:knownFonts="1">
    <font>
      <sz val="12"/>
      <color theme="1"/>
      <name val="Calibri"/>
      <family val="2"/>
      <scheme val="minor"/>
    </font>
    <font>
      <sz val="12"/>
      <color theme="1"/>
      <name val="Helvetica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indexed="8"/>
      <name val="Helvetica Neue"/>
    </font>
    <font>
      <b/>
      <sz val="10"/>
      <color indexed="8"/>
      <name val="Helvetica Neue"/>
    </font>
    <font>
      <b/>
      <sz val="12"/>
      <color theme="1"/>
      <name val="Calibri"/>
      <family val="2"/>
      <scheme val="minor"/>
    </font>
    <font>
      <b/>
      <sz val="12"/>
      <color indexed="8"/>
      <name val="Helvetica Neue"/>
    </font>
    <font>
      <b/>
      <sz val="12"/>
      <color rgb="FF000000"/>
      <name val="Helvetica Neue"/>
    </font>
    <font>
      <sz val="12"/>
      <color rgb="FF000000"/>
      <name val="Helvetica Neue"/>
    </font>
    <font>
      <sz val="12"/>
      <color rgb="FF000000"/>
      <name val="Helvetica"/>
    </font>
    <font>
      <b/>
      <sz val="12"/>
      <color theme="1"/>
      <name val="Helvetica"/>
    </font>
  </fonts>
  <fills count="7">
    <fill>
      <patternFill patternType="none"/>
    </fill>
    <fill>
      <patternFill patternType="gray125"/>
    </fill>
    <fill>
      <patternFill patternType="gray125">
        <bgColor auto="1"/>
      </patternFill>
    </fill>
    <fill>
      <patternFill patternType="solid">
        <fgColor indexed="9"/>
        <bgColor auto="1"/>
      </patternFill>
    </fill>
    <fill>
      <patternFill patternType="lightGray"/>
    </fill>
    <fill>
      <patternFill patternType="solid">
        <fgColor indexed="65"/>
        <bgColor indexed="64"/>
      </patternFill>
    </fill>
    <fill>
      <patternFill patternType="mediumGray">
        <fgColor rgb="FF00000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0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05">
    <xf numFmtId="0" fontId="0" fillId="0" borderId="0" xfId="0"/>
    <xf numFmtId="3" fontId="1" fillId="0" borderId="0" xfId="0" applyNumberFormat="1" applyFont="1" applyAlignment="1">
      <alignment wrapText="1"/>
    </xf>
    <xf numFmtId="3" fontId="1" fillId="0" borderId="0" xfId="0" applyNumberFormat="1" applyFont="1"/>
    <xf numFmtId="3" fontId="1" fillId="2" borderId="0" xfId="0" applyNumberFormat="1" applyFont="1" applyFill="1" applyAlignment="1">
      <alignment wrapText="1"/>
    </xf>
    <xf numFmtId="3" fontId="1" fillId="2" borderId="0" xfId="0" applyNumberFormat="1" applyFont="1" applyFill="1"/>
    <xf numFmtId="3" fontId="1" fillId="1" borderId="0" xfId="0" applyNumberFormat="1" applyFont="1" applyFill="1" applyAlignment="1">
      <alignment wrapText="1"/>
    </xf>
    <xf numFmtId="3" fontId="1" fillId="1" borderId="0" xfId="0" applyNumberFormat="1" applyFont="1" applyFill="1"/>
    <xf numFmtId="3" fontId="5" fillId="0" borderId="0" xfId="0" applyNumberFormat="1" applyFont="1" applyFill="1" applyBorder="1" applyAlignment="1">
      <alignment vertical="top"/>
    </xf>
    <xf numFmtId="3" fontId="0" fillId="0" borderId="0" xfId="0" applyNumberFormat="1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3" fontId="5" fillId="3" borderId="0" xfId="0" applyNumberFormat="1" applyFont="1" applyFill="1" applyBorder="1" applyAlignment="1">
      <alignment vertical="top"/>
    </xf>
    <xf numFmtId="0" fontId="0" fillId="0" borderId="0" xfId="0" applyFont="1" applyBorder="1" applyAlignment="1">
      <alignment horizontal="center" vertical="top" wrapText="1"/>
    </xf>
    <xf numFmtId="3" fontId="0" fillId="0" borderId="0" xfId="0" applyNumberFormat="1" applyFont="1" applyBorder="1" applyAlignment="1">
      <alignment horizontal="center" vertical="top" wrapText="1"/>
    </xf>
    <xf numFmtId="49" fontId="6" fillId="0" borderId="0" xfId="0" applyNumberFormat="1" applyFont="1" applyBorder="1" applyAlignment="1">
      <alignment vertical="top"/>
    </xf>
    <xf numFmtId="3" fontId="0" fillId="0" borderId="0" xfId="0" applyNumberFormat="1" applyFont="1" applyBorder="1" applyAlignment="1">
      <alignment vertical="top" wrapText="1"/>
    </xf>
    <xf numFmtId="49" fontId="0" fillId="0" borderId="0" xfId="0" applyNumberFormat="1" applyFont="1" applyBorder="1" applyAlignment="1">
      <alignment vertical="top"/>
    </xf>
    <xf numFmtId="0" fontId="0" fillId="0" borderId="0" xfId="0" applyNumberFormat="1" applyFont="1" applyBorder="1" applyAlignment="1">
      <alignment vertical="top"/>
    </xf>
    <xf numFmtId="3" fontId="5" fillId="4" borderId="0" xfId="0" applyNumberFormat="1" applyFont="1" applyFill="1" applyBorder="1" applyAlignment="1">
      <alignment vertical="top"/>
    </xf>
    <xf numFmtId="3" fontId="0" fillId="4" borderId="0" xfId="0" applyNumberFormat="1" applyFont="1" applyFill="1" applyBorder="1" applyAlignment="1">
      <alignment vertical="top"/>
    </xf>
    <xf numFmtId="0" fontId="0" fillId="4" borderId="0" xfId="0" applyFont="1" applyFill="1" applyBorder="1" applyAlignment="1">
      <alignment vertical="top" wrapText="1"/>
    </xf>
    <xf numFmtId="3" fontId="0" fillId="4" borderId="0" xfId="0" applyNumberFormat="1" applyFont="1" applyFill="1" applyBorder="1" applyAlignment="1">
      <alignment vertical="top" wrapText="1"/>
    </xf>
    <xf numFmtId="3" fontId="0" fillId="0" borderId="0" xfId="0" applyNumberFormat="1" applyFont="1" applyFill="1" applyBorder="1" applyAlignment="1">
      <alignment vertical="top"/>
    </xf>
    <xf numFmtId="164" fontId="0" fillId="0" borderId="0" xfId="0" applyNumberFormat="1" applyFont="1" applyBorder="1" applyAlignment="1">
      <alignment vertical="top" wrapText="1"/>
    </xf>
    <xf numFmtId="49" fontId="5" fillId="3" borderId="0" xfId="0" applyNumberFormat="1" applyFont="1" applyFill="1" applyBorder="1" applyAlignment="1">
      <alignment vertical="top"/>
    </xf>
    <xf numFmtId="0" fontId="0" fillId="0" borderId="0" xfId="0" applyBorder="1"/>
    <xf numFmtId="3" fontId="0" fillId="0" borderId="0" xfId="0" applyNumberFormat="1" applyBorder="1"/>
    <xf numFmtId="1" fontId="0" fillId="0" borderId="0" xfId="0" applyNumberFormat="1" applyFont="1" applyBorder="1" applyAlignment="1">
      <alignment vertical="top"/>
    </xf>
    <xf numFmtId="49" fontId="0" fillId="4" borderId="0" xfId="0" applyNumberFormat="1" applyFont="1" applyFill="1" applyBorder="1" applyAlignment="1">
      <alignment vertical="top"/>
    </xf>
    <xf numFmtId="0" fontId="0" fillId="4" borderId="0" xfId="0" applyNumberFormat="1" applyFont="1" applyFill="1" applyBorder="1" applyAlignment="1">
      <alignment vertical="top"/>
    </xf>
    <xf numFmtId="0" fontId="0" fillId="4" borderId="0" xfId="0" applyFill="1" applyBorder="1"/>
    <xf numFmtId="3" fontId="0" fillId="4" borderId="0" xfId="0" applyNumberFormat="1" applyFill="1" applyBorder="1"/>
    <xf numFmtId="0" fontId="7" fillId="5" borderId="1" xfId="0" applyFont="1" applyFill="1" applyBorder="1" applyAlignment="1">
      <alignment horizontal="center" vertical="center"/>
    </xf>
    <xf numFmtId="3" fontId="5" fillId="5" borderId="1" xfId="0" applyNumberFormat="1" applyFont="1" applyFill="1" applyBorder="1" applyAlignment="1">
      <alignment horizontal="center" vertical="top"/>
    </xf>
    <xf numFmtId="1" fontId="5" fillId="5" borderId="1" xfId="0" applyNumberFormat="1" applyFont="1" applyFill="1" applyBorder="1" applyAlignment="1">
      <alignment horizontal="center" vertical="top"/>
    </xf>
    <xf numFmtId="3" fontId="0" fillId="5" borderId="1" xfId="0" applyNumberFormat="1" applyFont="1" applyFill="1" applyBorder="1" applyAlignment="1">
      <alignment vertical="top"/>
    </xf>
    <xf numFmtId="1" fontId="0" fillId="5" borderId="1" xfId="0" applyNumberFormat="1" applyFont="1" applyFill="1" applyBorder="1" applyAlignment="1">
      <alignment vertical="top"/>
    </xf>
    <xf numFmtId="0" fontId="0" fillId="5" borderId="1" xfId="0" applyFont="1" applyFill="1" applyBorder="1" applyAlignment="1">
      <alignment vertical="top" wrapText="1"/>
    </xf>
    <xf numFmtId="0" fontId="0" fillId="5" borderId="1" xfId="0" applyFill="1" applyBorder="1"/>
    <xf numFmtId="3" fontId="0" fillId="5" borderId="1" xfId="0" applyNumberFormat="1" applyFill="1" applyBorder="1"/>
    <xf numFmtId="3" fontId="0" fillId="5" borderId="1" xfId="0" applyNumberFormat="1" applyFont="1" applyFill="1" applyBorder="1" applyAlignment="1">
      <alignment vertical="top" wrapText="1"/>
    </xf>
    <xf numFmtId="164" fontId="0" fillId="5" borderId="1" xfId="0" applyNumberFormat="1" applyFont="1" applyFill="1" applyBorder="1" applyAlignment="1">
      <alignment vertical="top" wrapText="1"/>
    </xf>
    <xf numFmtId="3" fontId="0" fillId="4" borderId="1" xfId="0" applyNumberFormat="1" applyFont="1" applyFill="1" applyBorder="1" applyAlignment="1">
      <alignment vertical="top"/>
    </xf>
    <xf numFmtId="1" fontId="0" fillId="4" borderId="1" xfId="0" applyNumberFormat="1" applyFont="1" applyFill="1" applyBorder="1" applyAlignment="1">
      <alignment vertical="top"/>
    </xf>
    <xf numFmtId="0" fontId="0" fillId="4" borderId="1" xfId="0" applyFont="1" applyFill="1" applyBorder="1" applyAlignment="1">
      <alignment vertical="top" wrapText="1"/>
    </xf>
    <xf numFmtId="0" fontId="0" fillId="4" borderId="1" xfId="0" applyFill="1" applyBorder="1"/>
    <xf numFmtId="3" fontId="0" fillId="4" borderId="1" xfId="0" applyNumberFormat="1" applyFill="1" applyBorder="1"/>
    <xf numFmtId="3" fontId="0" fillId="4" borderId="1" xfId="0" applyNumberFormat="1" applyFont="1" applyFill="1" applyBorder="1" applyAlignment="1">
      <alignment vertical="top" wrapText="1"/>
    </xf>
    <xf numFmtId="0" fontId="0" fillId="5" borderId="1" xfId="0" applyNumberFormat="1" applyFont="1" applyFill="1" applyBorder="1" applyAlignment="1">
      <alignment vertical="top"/>
    </xf>
    <xf numFmtId="3" fontId="8" fillId="0" borderId="0" xfId="0" applyNumberFormat="1" applyFont="1" applyAlignment="1">
      <alignment horizontal="center" wrapText="1"/>
    </xf>
    <xf numFmtId="3" fontId="0" fillId="0" borderId="0" xfId="0" applyNumberFormat="1" applyFont="1"/>
    <xf numFmtId="3" fontId="8" fillId="0" borderId="0" xfId="0" applyNumberFormat="1" applyFont="1" applyAlignment="1">
      <alignment wrapText="1"/>
    </xf>
    <xf numFmtId="3" fontId="9" fillId="0" borderId="0" xfId="0" applyNumberFormat="1" applyFont="1"/>
    <xf numFmtId="3" fontId="0" fillId="2" borderId="0" xfId="0" applyNumberFormat="1" applyFont="1" applyFill="1"/>
    <xf numFmtId="4" fontId="9" fillId="0" borderId="0" xfId="0" applyNumberFormat="1" applyFont="1"/>
    <xf numFmtId="3" fontId="0" fillId="1" borderId="0" xfId="0" applyNumberFormat="1" applyFont="1" applyFill="1"/>
    <xf numFmtId="3" fontId="0" fillId="0" borderId="0" xfId="0" applyNumberFormat="1" applyFont="1" applyAlignment="1">
      <alignment wrapText="1"/>
    </xf>
    <xf numFmtId="3" fontId="0" fillId="4" borderId="0" xfId="0" applyNumberFormat="1" applyFont="1" applyFill="1" applyAlignment="1">
      <alignment wrapText="1"/>
    </xf>
    <xf numFmtId="3" fontId="0" fillId="4" borderId="0" xfId="0" applyNumberFormat="1" applyFont="1" applyFill="1"/>
    <xf numFmtId="3" fontId="10" fillId="6" borderId="0" xfId="0" applyNumberFormat="1" applyFont="1" applyFill="1" applyAlignment="1">
      <alignment wrapText="1"/>
    </xf>
    <xf numFmtId="3" fontId="10" fillId="6" borderId="0" xfId="0" applyNumberFormat="1" applyFont="1" applyFill="1"/>
    <xf numFmtId="3" fontId="0" fillId="6" borderId="0" xfId="0" applyNumberFormat="1" applyFont="1" applyFill="1"/>
    <xf numFmtId="4" fontId="0" fillId="0" borderId="0" xfId="0" applyNumberFormat="1" applyFont="1"/>
    <xf numFmtId="3" fontId="11" fillId="0" borderId="0" xfId="0" applyNumberFormat="1" applyFont="1" applyAlignment="1">
      <alignment horizontal="center" wrapText="1"/>
    </xf>
    <xf numFmtId="165" fontId="0" fillId="0" borderId="0" xfId="0" applyNumberFormat="1" applyFont="1"/>
    <xf numFmtId="164" fontId="0" fillId="0" borderId="0" xfId="0" applyNumberFormat="1" applyFont="1"/>
    <xf numFmtId="164" fontId="0" fillId="4" borderId="0" xfId="0" applyNumberFormat="1" applyFont="1" applyFill="1"/>
    <xf numFmtId="165" fontId="0" fillId="0" borderId="0" xfId="0" applyNumberFormat="1" applyFont="1" applyAlignment="1">
      <alignment wrapText="1"/>
    </xf>
    <xf numFmtId="3" fontId="6" fillId="0" borderId="0" xfId="0" applyNumberFormat="1" applyFont="1" applyAlignment="1">
      <alignment wrapText="1"/>
    </xf>
    <xf numFmtId="3" fontId="6" fillId="0" borderId="0" xfId="0" applyNumberFormat="1" applyFont="1"/>
    <xf numFmtId="164" fontId="6" fillId="0" borderId="0" xfId="0" applyNumberFormat="1" applyFont="1"/>
    <xf numFmtId="3" fontId="0" fillId="0" borderId="0" xfId="0" applyNumberFormat="1" applyFont="1" applyAlignment="1">
      <alignment horizontal="center" wrapText="1"/>
    </xf>
    <xf numFmtId="0" fontId="0" fillId="0" borderId="0" xfId="0" applyFont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 wrapText="1"/>
    </xf>
    <xf numFmtId="3" fontId="6" fillId="5" borderId="1" xfId="0" applyNumberFormat="1" applyFont="1" applyFill="1" applyBorder="1" applyAlignment="1">
      <alignment horizontal="center" vertical="top" wrapText="1"/>
    </xf>
    <xf numFmtId="49" fontId="0" fillId="0" borderId="2" xfId="0" applyNumberFormat="1" applyFont="1" applyBorder="1" applyAlignment="1">
      <alignment vertical="top"/>
    </xf>
    <xf numFmtId="49" fontId="6" fillId="0" borderId="2" xfId="0" applyNumberFormat="1" applyFont="1" applyBorder="1" applyAlignment="1">
      <alignment vertical="top"/>
    </xf>
    <xf numFmtId="3" fontId="0" fillId="0" borderId="2" xfId="0" applyNumberFormat="1" applyFont="1" applyBorder="1" applyAlignment="1">
      <alignment vertical="top"/>
    </xf>
    <xf numFmtId="4" fontId="0" fillId="0" borderId="0" xfId="0" applyNumberFormat="1" applyFont="1" applyBorder="1" applyAlignment="1">
      <alignment vertical="top"/>
    </xf>
    <xf numFmtId="0" fontId="0" fillId="0" borderId="0" xfId="0" applyNumberFormat="1" applyFont="1" applyBorder="1" applyAlignment="1">
      <alignment horizontal="center" vertical="top"/>
    </xf>
    <xf numFmtId="3" fontId="0" fillId="0" borderId="0" xfId="0" applyNumberFormat="1" applyFont="1" applyBorder="1" applyAlignment="1">
      <alignment horizontal="center" vertical="top"/>
    </xf>
    <xf numFmtId="0" fontId="6" fillId="5" borderId="1" xfId="0" applyFont="1" applyFill="1" applyBorder="1" applyAlignment="1">
      <alignment vertical="top" wrapText="1"/>
    </xf>
    <xf numFmtId="0" fontId="0" fillId="0" borderId="1" xfId="0" applyNumberFormat="1" applyFont="1" applyBorder="1" applyAlignment="1">
      <alignment vertical="top"/>
    </xf>
    <xf numFmtId="49" fontId="0" fillId="0" borderId="1" xfId="0" applyNumberFormat="1" applyFont="1" applyBorder="1" applyAlignment="1">
      <alignment vertical="top"/>
    </xf>
    <xf numFmtId="1" fontId="0" fillId="0" borderId="1" xfId="0" applyNumberFormat="1" applyFont="1" applyBorder="1" applyAlignment="1">
      <alignment vertical="top"/>
    </xf>
    <xf numFmtId="0" fontId="0" fillId="0" borderId="1" xfId="0" applyBorder="1"/>
    <xf numFmtId="0" fontId="6" fillId="0" borderId="0" xfId="0" applyFont="1" applyAlignment="1">
      <alignment horizontal="center" wrapText="1"/>
    </xf>
    <xf numFmtId="3" fontId="6" fillId="0" borderId="0" xfId="0" applyNumberFormat="1" applyFont="1" applyAlignment="1">
      <alignment horizontal="center"/>
    </xf>
    <xf numFmtId="3" fontId="0" fillId="0" borderId="0" xfId="0" applyNumberFormat="1"/>
    <xf numFmtId="3" fontId="6" fillId="0" borderId="0" xfId="0" applyNumberFormat="1" applyFont="1" applyAlignment="1">
      <alignment horizontal="center" wrapText="1"/>
    </xf>
    <xf numFmtId="0" fontId="6" fillId="0" borderId="0" xfId="0" applyFont="1" applyAlignment="1">
      <alignment horizontal="center" wrapText="1"/>
    </xf>
    <xf numFmtId="3" fontId="0" fillId="0" borderId="0" xfId="0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3" fontId="4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3" fontId="0" fillId="0" borderId="0" xfId="0" applyNumberFormat="1" applyFont="1" applyBorder="1" applyAlignment="1">
      <alignment horizontal="center" vertical="top" wrapText="1"/>
    </xf>
    <xf numFmtId="3" fontId="0" fillId="0" borderId="0" xfId="0" applyNumberForma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4" fillId="0" borderId="0" xfId="0" applyFont="1" applyBorder="1" applyAlignment="1">
      <alignment horizontal="center" vertical="center"/>
    </xf>
    <xf numFmtId="3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top" wrapText="1"/>
    </xf>
    <xf numFmtId="3" fontId="6" fillId="5" borderId="1" xfId="0" applyNumberFormat="1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</cellXfs>
  <cellStyles count="205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3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zoomScale="125" zoomScaleNormal="125" zoomScalePageLayoutView="125" workbookViewId="0">
      <selection activeCell="B30" sqref="B30:C32"/>
    </sheetView>
  </sheetViews>
  <sheetFormatPr baseColWidth="10" defaultColWidth="13" defaultRowHeight="15" x14ac:dyDescent="0"/>
  <cols>
    <col min="1" max="1" width="42.83203125" style="55" customWidth="1"/>
    <col min="2" max="3" width="13" style="49"/>
    <col min="4" max="4" width="4.5" style="49" customWidth="1"/>
    <col min="5" max="10" width="7.6640625" style="49" customWidth="1"/>
    <col min="11" max="16384" width="13" style="49"/>
  </cols>
  <sheetData>
    <row r="1" spans="1:10" s="55" customFormat="1" ht="15" customHeight="1">
      <c r="A1" s="67" t="s">
        <v>60</v>
      </c>
      <c r="B1" s="88" t="s">
        <v>58</v>
      </c>
      <c r="C1" s="89"/>
      <c r="E1" s="90"/>
      <c r="F1" s="91"/>
      <c r="G1" s="91"/>
      <c r="H1" s="90"/>
      <c r="I1" s="91"/>
      <c r="J1" s="91"/>
    </row>
    <row r="2" spans="1:10" ht="32">
      <c r="A2" s="62"/>
      <c r="B2" s="48" t="s">
        <v>0</v>
      </c>
      <c r="C2" s="48" t="s">
        <v>9</v>
      </c>
      <c r="E2" s="63"/>
      <c r="F2" s="63"/>
      <c r="G2" s="63"/>
      <c r="H2" s="63"/>
      <c r="I2" s="63"/>
      <c r="J2" s="63"/>
    </row>
    <row r="3" spans="1:10" ht="16">
      <c r="A3" s="50" t="s">
        <v>59</v>
      </c>
      <c r="B3" s="51">
        <f>'CO2-capture-végétation'!B11</f>
        <v>536.32500000000005</v>
      </c>
      <c r="C3" s="51">
        <f>'CO2-capture-végétation'!C11</f>
        <v>4220.4000000000005</v>
      </c>
      <c r="E3" s="64"/>
      <c r="F3" s="64"/>
      <c r="G3" s="64"/>
      <c r="H3" s="64"/>
      <c r="I3" s="64"/>
      <c r="J3" s="64"/>
    </row>
    <row r="4" spans="1:10" s="57" customFormat="1">
      <c r="A4" s="56"/>
      <c r="E4" s="65"/>
      <c r="F4" s="65"/>
      <c r="G4" s="65"/>
      <c r="H4" s="65"/>
      <c r="I4" s="65"/>
      <c r="J4" s="65"/>
    </row>
    <row r="5" spans="1:10" ht="48">
      <c r="A5" s="50" t="s">
        <v>56</v>
      </c>
      <c r="B5" s="2">
        <f>agriculture!K15+'import-export-agri'!N20+forêt!N10</f>
        <v>134.24295854999997</v>
      </c>
      <c r="C5" s="2">
        <f>agriculture!K29+'import-export-agri'!N40+forêt!N16</f>
        <v>1101.6179294999999</v>
      </c>
      <c r="E5" s="64"/>
      <c r="F5" s="64"/>
      <c r="G5" s="64"/>
      <c r="H5" s="64"/>
      <c r="I5" s="64"/>
      <c r="J5" s="64"/>
    </row>
    <row r="6" spans="1:10" s="60" customFormat="1">
      <c r="A6" s="58"/>
      <c r="B6" s="59"/>
      <c r="C6" s="59"/>
    </row>
    <row r="7" spans="1:10" ht="32">
      <c r="A7" s="50" t="s">
        <v>64</v>
      </c>
      <c r="B7" s="51">
        <v>464</v>
      </c>
      <c r="C7" s="51">
        <v>4308</v>
      </c>
    </row>
    <row r="8" spans="1:10" s="60" customFormat="1">
      <c r="A8" s="58"/>
      <c r="B8" s="59"/>
      <c r="C8" s="59"/>
    </row>
    <row r="9" spans="1:10">
      <c r="A9" s="55" t="s">
        <v>55</v>
      </c>
      <c r="B9" s="61">
        <f>B3/B7</f>
        <v>1.1558728448275863</v>
      </c>
      <c r="C9" s="61">
        <f>C3/C7</f>
        <v>0.97966573816156</v>
      </c>
    </row>
    <row r="10" spans="1:10">
      <c r="A10" s="55" t="s">
        <v>57</v>
      </c>
      <c r="B10" s="61">
        <f>B5/B7</f>
        <v>0.28931672101293099</v>
      </c>
      <c r="C10" s="61">
        <f>C5/C7</f>
        <v>0.25571446831476324</v>
      </c>
    </row>
    <row r="11" spans="1:10" s="60" customFormat="1">
      <c r="A11" s="58"/>
      <c r="B11" s="59"/>
      <c r="C11" s="59"/>
    </row>
    <row r="12" spans="1:10" s="68" customFormat="1">
      <c r="A12" s="67" t="s">
        <v>62</v>
      </c>
      <c r="B12" s="92" t="s">
        <v>61</v>
      </c>
      <c r="C12" s="93"/>
    </row>
    <row r="13" spans="1:10">
      <c r="A13" s="66">
        <v>25</v>
      </c>
      <c r="B13" s="64">
        <f>B$3*$A13/1000</f>
        <v>13.408125000000002</v>
      </c>
      <c r="C13" s="64">
        <f>C3*$A13/1000</f>
        <v>105.51000000000002</v>
      </c>
    </row>
    <row r="14" spans="1:10">
      <c r="A14" s="66">
        <v>40</v>
      </c>
      <c r="B14" s="64">
        <f>B$3*$A14/1000</f>
        <v>21.452999999999999</v>
      </c>
      <c r="C14" s="64">
        <f>C$3*$A14/1000</f>
        <v>168.81600000000003</v>
      </c>
    </row>
    <row r="15" spans="1:10">
      <c r="A15" s="66">
        <v>100</v>
      </c>
      <c r="B15" s="64">
        <f>B$3*$A15/1000</f>
        <v>53.632500000000007</v>
      </c>
      <c r="C15" s="64">
        <f>C$3*$A15/1000</f>
        <v>422.04000000000008</v>
      </c>
    </row>
    <row r="16" spans="1:10">
      <c r="B16" s="64"/>
      <c r="C16" s="64"/>
    </row>
    <row r="17" spans="1:3" s="68" customFormat="1">
      <c r="A17" s="67" t="s">
        <v>63</v>
      </c>
      <c r="B17" s="69"/>
      <c r="C17" s="69"/>
    </row>
    <row r="18" spans="1:3">
      <c r="A18" s="66">
        <f>A13</f>
        <v>25</v>
      </c>
      <c r="B18" s="64">
        <f>B$5*$A18/1000</f>
        <v>3.3560739637499992</v>
      </c>
      <c r="C18" s="64">
        <f t="shared" ref="C18:C20" si="0">C$5*$A18/1000</f>
        <v>27.540448237499998</v>
      </c>
    </row>
    <row r="19" spans="1:3">
      <c r="A19" s="66">
        <f t="shared" ref="A19:A20" si="1">A14</f>
        <v>40</v>
      </c>
      <c r="B19" s="64">
        <f t="shared" ref="B19:B20" si="2">B$5*$A19/1000</f>
        <v>5.3697183419999979</v>
      </c>
      <c r="C19" s="64">
        <f t="shared" si="0"/>
        <v>44.064717180000002</v>
      </c>
    </row>
    <row r="20" spans="1:3">
      <c r="A20" s="66">
        <f t="shared" si="1"/>
        <v>100</v>
      </c>
      <c r="B20" s="64">
        <f t="shared" si="2"/>
        <v>13.424295854999997</v>
      </c>
      <c r="C20" s="64">
        <f t="shared" si="0"/>
        <v>110.16179294999999</v>
      </c>
    </row>
    <row r="21" spans="1:3" s="60" customFormat="1">
      <c r="A21" s="58"/>
      <c r="B21" s="59"/>
      <c r="C21" s="59"/>
    </row>
    <row r="22" spans="1:3" ht="30">
      <c r="A22" s="67" t="s">
        <v>74</v>
      </c>
      <c r="B22" s="70" t="s">
        <v>72</v>
      </c>
      <c r="C22" s="70" t="s">
        <v>73</v>
      </c>
    </row>
    <row r="23" spans="1:3">
      <c r="A23" s="55" t="s">
        <v>42</v>
      </c>
      <c r="B23" s="49">
        <f>agriculture!N33</f>
        <v>1052.058</v>
      </c>
      <c r="C23" s="49">
        <f>agriculture!O33</f>
        <v>136.48320000000001</v>
      </c>
    </row>
    <row r="24" spans="1:3">
      <c r="A24" s="55" t="s">
        <v>43</v>
      </c>
      <c r="B24" s="49">
        <f>agriculture!N34</f>
        <v>1143.3375000000001</v>
      </c>
      <c r="C24" s="49">
        <f>agriculture!O34</f>
        <v>73.173600000000022</v>
      </c>
    </row>
    <row r="25" spans="1:3">
      <c r="A25" s="55" t="s">
        <v>50</v>
      </c>
      <c r="B25" s="49">
        <f>agriculture!N37</f>
        <v>4217.2815000000001</v>
      </c>
      <c r="C25" s="49">
        <f>agriculture!O37</f>
        <v>70.812562499999999</v>
      </c>
    </row>
    <row r="26" spans="1:3" s="60" customFormat="1">
      <c r="A26" s="58"/>
      <c r="B26" s="59"/>
      <c r="C26" s="59"/>
    </row>
    <row r="27" spans="1:3" customFormat="1" ht="30">
      <c r="A27" s="67" t="s">
        <v>84</v>
      </c>
      <c r="B27" s="85" t="s">
        <v>82</v>
      </c>
      <c r="C27" s="85" t="s">
        <v>83</v>
      </c>
    </row>
    <row r="28" spans="1:3" customFormat="1">
      <c r="B28" s="87">
        <f>forêt!N19</f>
        <v>5091.7579999999998</v>
      </c>
      <c r="C28" s="87">
        <f>forêt!N20</f>
        <v>37543.512799999997</v>
      </c>
    </row>
    <row r="29" spans="1:3">
      <c r="A29" s="67" t="s">
        <v>86</v>
      </c>
      <c r="B29" s="86" t="s">
        <v>85</v>
      </c>
      <c r="C29" s="86" t="s">
        <v>85</v>
      </c>
    </row>
    <row r="30" spans="1:3">
      <c r="A30" s="66">
        <f>A18</f>
        <v>25</v>
      </c>
      <c r="B30" s="49">
        <f>B$28*$A30/1000</f>
        <v>127.29395</v>
      </c>
      <c r="C30" s="49">
        <f t="shared" ref="C30:C32" si="3">C$28*$A30/1000</f>
        <v>938.58781999999997</v>
      </c>
    </row>
    <row r="31" spans="1:3">
      <c r="A31" s="66">
        <f t="shared" ref="A31:A32" si="4">A19</f>
        <v>40</v>
      </c>
      <c r="B31" s="49">
        <f t="shared" ref="B31:C32" si="5">B$28*$A31/1000</f>
        <v>203.67032</v>
      </c>
      <c r="C31" s="49">
        <f t="shared" si="3"/>
        <v>1501.7405119999999</v>
      </c>
    </row>
    <row r="32" spans="1:3">
      <c r="A32" s="66">
        <f t="shared" si="4"/>
        <v>100</v>
      </c>
      <c r="B32" s="49">
        <f t="shared" si="5"/>
        <v>509.17579999999998</v>
      </c>
      <c r="C32" s="49">
        <f t="shared" si="3"/>
        <v>3754.3512799999999</v>
      </c>
    </row>
    <row r="33" spans="1:3" s="60" customFormat="1">
      <c r="A33" s="58"/>
      <c r="B33" s="59"/>
      <c r="C33" s="59"/>
    </row>
  </sheetData>
  <mergeCells count="4">
    <mergeCell ref="B1:C1"/>
    <mergeCell ref="E1:G1"/>
    <mergeCell ref="H1:J1"/>
    <mergeCell ref="B12:C12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A13" sqref="A12:XFD13"/>
    </sheetView>
  </sheetViews>
  <sheetFormatPr baseColWidth="10" defaultColWidth="21.1640625" defaultRowHeight="15" x14ac:dyDescent="0"/>
  <cols>
    <col min="1" max="1" width="26.5" style="55" customWidth="1"/>
    <col min="2" max="2" width="12.5" style="49" customWidth="1"/>
    <col min="3" max="3" width="10.6640625" style="49" customWidth="1"/>
    <col min="4" max="16384" width="21.1640625" style="49"/>
  </cols>
  <sheetData>
    <row r="1" spans="1:3" ht="32">
      <c r="A1" s="1"/>
      <c r="B1" s="48" t="s">
        <v>0</v>
      </c>
      <c r="C1" s="48" t="s">
        <v>9</v>
      </c>
    </row>
    <row r="2" spans="1:3" ht="32">
      <c r="A2" s="50" t="s">
        <v>1</v>
      </c>
      <c r="B2" s="2"/>
      <c r="C2" s="2"/>
    </row>
    <row r="3" spans="1:3" ht="16">
      <c r="A3" s="50" t="s">
        <v>2</v>
      </c>
      <c r="B3" s="51">
        <v>549</v>
      </c>
      <c r="C3" s="51">
        <v>4384</v>
      </c>
    </row>
    <row r="4" spans="1:3" ht="16">
      <c r="A4" s="50" t="s">
        <v>3</v>
      </c>
      <c r="B4" s="51">
        <v>287</v>
      </c>
      <c r="C4" s="51">
        <v>1844</v>
      </c>
    </row>
    <row r="5" spans="1:3" ht="16">
      <c r="A5" s="50" t="s">
        <v>4</v>
      </c>
      <c r="B5" s="51">
        <v>171</v>
      </c>
      <c r="C5" s="51">
        <v>1615</v>
      </c>
    </row>
    <row r="6" spans="1:3" s="52" customFormat="1">
      <c r="A6" s="3"/>
      <c r="B6" s="4"/>
      <c r="C6" s="4"/>
    </row>
    <row r="7" spans="1:3" ht="32">
      <c r="A7" s="50" t="s">
        <v>5</v>
      </c>
      <c r="B7" s="2"/>
      <c r="C7" s="2"/>
    </row>
    <row r="8" spans="1:3" ht="32">
      <c r="A8" s="50" t="s">
        <v>6</v>
      </c>
      <c r="B8" s="53">
        <v>0.65</v>
      </c>
      <c r="C8" s="53">
        <v>0.65</v>
      </c>
    </row>
    <row r="9" spans="1:3" ht="32">
      <c r="A9" s="50" t="s">
        <v>7</v>
      </c>
      <c r="B9" s="53">
        <v>1</v>
      </c>
      <c r="C9" s="53">
        <v>1</v>
      </c>
    </row>
    <row r="10" spans="1:3" s="54" customFormat="1">
      <c r="A10" s="5"/>
      <c r="B10" s="6"/>
      <c r="C10" s="6"/>
    </row>
    <row r="11" spans="1:3" ht="64">
      <c r="A11" s="50" t="s">
        <v>8</v>
      </c>
      <c r="B11" s="51">
        <f>(B4*B8+B5*B9)*1.5</f>
        <v>536.32500000000005</v>
      </c>
      <c r="C11" s="51">
        <f>(C4*C8+C5*C9)*1.5</f>
        <v>4220.4000000000005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42"/>
  <sheetViews>
    <sheetView workbookViewId="0">
      <pane ySplit="1760" topLeftCell="A17"/>
      <selection activeCell="O1" sqref="O1:Q1"/>
      <selection pane="bottomLeft" activeCell="N34" sqref="N34"/>
    </sheetView>
  </sheetViews>
  <sheetFormatPr baseColWidth="10" defaultColWidth="8.33203125" defaultRowHeight="20" customHeight="1" x14ac:dyDescent="0"/>
  <cols>
    <col min="1" max="1" width="18.33203125" style="21" customWidth="1"/>
    <col min="2" max="2" width="26.5" style="8" customWidth="1"/>
    <col min="3" max="3" width="10.5" style="8" customWidth="1"/>
    <col min="4" max="4" width="11.83203125" style="8" customWidth="1"/>
    <col min="5" max="6" width="3.33203125" style="16" customWidth="1"/>
    <col min="7" max="7" width="6.33203125" style="16" customWidth="1"/>
    <col min="8" max="8" width="12.6640625" style="8" customWidth="1"/>
    <col min="9" max="9" width="4.6640625" style="16" customWidth="1"/>
    <col min="10" max="10" width="5.83203125" style="8" customWidth="1"/>
    <col min="11" max="11" width="7.5" style="8" customWidth="1"/>
    <col min="12" max="13" width="8.33203125" style="16" customWidth="1"/>
    <col min="14" max="14" width="10.83203125" style="16" customWidth="1"/>
    <col min="15" max="253" width="8.33203125" style="16" customWidth="1"/>
    <col min="254" max="16384" width="8.33203125" style="9"/>
  </cols>
  <sheetData>
    <row r="1" spans="1:253" ht="15">
      <c r="A1" s="94" t="s">
        <v>46</v>
      </c>
      <c r="B1" s="94"/>
      <c r="C1" s="94"/>
      <c r="D1" s="94"/>
      <c r="E1" s="9"/>
      <c r="F1" s="9"/>
      <c r="G1" s="95" t="s">
        <v>22</v>
      </c>
      <c r="H1" s="96"/>
      <c r="I1" s="9"/>
      <c r="J1" s="97" t="s">
        <v>48</v>
      </c>
      <c r="K1" s="98"/>
      <c r="L1" s="9"/>
      <c r="M1" s="95" t="s">
        <v>70</v>
      </c>
      <c r="N1" s="99"/>
      <c r="O1" s="95" t="s">
        <v>79</v>
      </c>
      <c r="P1" s="99"/>
      <c r="Q1" s="9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9"/>
      <c r="BM1" s="9"/>
      <c r="BN1" s="9"/>
      <c r="BO1" s="9"/>
      <c r="BP1" s="9"/>
      <c r="BQ1" s="9"/>
      <c r="BR1" s="9"/>
      <c r="BS1" s="9"/>
      <c r="BT1" s="9"/>
      <c r="BU1" s="9"/>
      <c r="BV1" s="9"/>
      <c r="BW1" s="9"/>
      <c r="BX1" s="9"/>
      <c r="BY1" s="9"/>
      <c r="BZ1" s="9"/>
      <c r="CA1" s="9"/>
      <c r="CB1" s="9"/>
      <c r="CC1" s="9"/>
      <c r="CD1" s="9"/>
      <c r="CE1" s="9"/>
      <c r="CF1" s="9"/>
      <c r="CG1" s="9"/>
      <c r="CH1" s="9"/>
      <c r="CI1" s="9"/>
      <c r="CJ1" s="9"/>
      <c r="CK1" s="9"/>
      <c r="CL1" s="9"/>
      <c r="CM1" s="9"/>
      <c r="CN1" s="9"/>
      <c r="CO1" s="9"/>
      <c r="CP1" s="9"/>
      <c r="CQ1" s="9"/>
      <c r="CR1" s="9"/>
      <c r="CS1" s="9"/>
      <c r="CT1" s="9"/>
      <c r="CU1" s="9"/>
      <c r="CV1" s="9"/>
      <c r="CW1" s="9"/>
      <c r="CX1" s="9"/>
      <c r="CY1" s="9"/>
      <c r="CZ1" s="9"/>
      <c r="DA1" s="9"/>
      <c r="DB1" s="9"/>
      <c r="DC1" s="9"/>
      <c r="DD1" s="9"/>
      <c r="DE1" s="9"/>
      <c r="DF1" s="9"/>
      <c r="DG1" s="9"/>
      <c r="DH1" s="9"/>
      <c r="DI1" s="9"/>
      <c r="DJ1" s="9"/>
      <c r="DK1" s="9"/>
      <c r="DL1" s="9"/>
      <c r="DM1" s="9"/>
      <c r="DN1" s="9"/>
      <c r="DO1" s="9"/>
      <c r="DP1" s="9"/>
      <c r="DQ1" s="9"/>
      <c r="DR1" s="9"/>
      <c r="DS1" s="9"/>
      <c r="DT1" s="9"/>
      <c r="DU1" s="9"/>
      <c r="DV1" s="9"/>
      <c r="DW1" s="9"/>
      <c r="DX1" s="9"/>
      <c r="DY1" s="9"/>
      <c r="DZ1" s="9"/>
      <c r="EA1" s="9"/>
      <c r="EB1" s="9"/>
      <c r="EC1" s="9"/>
      <c r="ED1" s="9"/>
      <c r="EE1" s="9"/>
      <c r="EF1" s="9"/>
      <c r="EG1" s="9"/>
      <c r="EH1" s="9"/>
      <c r="EI1" s="9"/>
      <c r="EJ1" s="9"/>
      <c r="EK1" s="9"/>
      <c r="EL1" s="9"/>
      <c r="EM1" s="9"/>
      <c r="EN1" s="9"/>
      <c r="EO1" s="9"/>
      <c r="EP1" s="9"/>
      <c r="EQ1" s="9"/>
      <c r="ER1" s="9"/>
      <c r="ES1" s="9"/>
      <c r="ET1" s="9"/>
      <c r="EU1" s="9"/>
      <c r="EV1" s="9"/>
      <c r="EW1" s="9"/>
      <c r="EX1" s="9"/>
      <c r="EY1" s="9"/>
      <c r="EZ1" s="9"/>
      <c r="FA1" s="9"/>
      <c r="FB1" s="9"/>
      <c r="FC1" s="9"/>
      <c r="FD1" s="9"/>
      <c r="FE1" s="9"/>
      <c r="FF1" s="9"/>
      <c r="FG1" s="9"/>
      <c r="FH1" s="9"/>
      <c r="FI1" s="9"/>
      <c r="FJ1" s="9"/>
      <c r="FK1" s="9"/>
      <c r="FL1" s="9"/>
      <c r="FM1" s="9"/>
      <c r="FN1" s="9"/>
      <c r="FO1" s="9"/>
      <c r="FP1" s="9"/>
      <c r="FQ1" s="9"/>
      <c r="FR1" s="9"/>
      <c r="FS1" s="9"/>
      <c r="FT1" s="9"/>
      <c r="FU1" s="9"/>
      <c r="FV1" s="9"/>
      <c r="FW1" s="9"/>
      <c r="FX1" s="9"/>
      <c r="FY1" s="9"/>
      <c r="FZ1" s="9"/>
      <c r="GA1" s="9"/>
      <c r="GB1" s="9"/>
      <c r="GC1" s="9"/>
      <c r="GD1" s="9"/>
      <c r="GE1" s="9"/>
      <c r="GF1" s="9"/>
      <c r="GG1" s="9"/>
      <c r="GH1" s="9"/>
      <c r="GI1" s="9"/>
      <c r="GJ1" s="9"/>
      <c r="GK1" s="9"/>
      <c r="GL1" s="9"/>
      <c r="GM1" s="9"/>
      <c r="GN1" s="9"/>
      <c r="GO1" s="9"/>
      <c r="GP1" s="9"/>
      <c r="GQ1" s="9"/>
      <c r="GR1" s="9"/>
      <c r="GS1" s="9"/>
      <c r="GT1" s="9"/>
      <c r="GU1" s="9"/>
      <c r="GV1" s="9"/>
      <c r="GW1" s="9"/>
      <c r="GX1" s="9"/>
      <c r="GY1" s="9"/>
      <c r="GZ1" s="9"/>
      <c r="HA1" s="9"/>
      <c r="HB1" s="9"/>
      <c r="HC1" s="9"/>
      <c r="HD1" s="9"/>
      <c r="HE1" s="9"/>
      <c r="HF1" s="9"/>
      <c r="HG1" s="9"/>
      <c r="HH1" s="9"/>
      <c r="HI1" s="9"/>
      <c r="HJ1" s="9"/>
      <c r="HK1" s="9"/>
      <c r="HL1" s="9"/>
      <c r="HM1" s="9"/>
      <c r="HN1" s="9"/>
      <c r="HO1" s="9"/>
      <c r="HP1" s="9"/>
      <c r="HQ1" s="9"/>
      <c r="HR1" s="9"/>
      <c r="HS1" s="9"/>
      <c r="HT1" s="9"/>
      <c r="HU1" s="9"/>
      <c r="HV1" s="9"/>
      <c r="HW1" s="9"/>
      <c r="HX1" s="9"/>
      <c r="HY1" s="9"/>
      <c r="HZ1" s="9"/>
      <c r="IA1" s="9"/>
      <c r="IB1" s="9"/>
      <c r="IC1" s="9"/>
      <c r="ID1" s="9"/>
      <c r="IE1" s="9"/>
      <c r="IF1" s="9"/>
      <c r="IG1" s="9"/>
      <c r="IH1" s="9"/>
      <c r="II1" s="9"/>
      <c r="IJ1" s="9"/>
      <c r="IK1" s="9"/>
      <c r="IL1" s="9"/>
      <c r="IM1" s="9"/>
      <c r="IN1" s="9"/>
      <c r="IO1" s="9"/>
      <c r="IP1" s="9"/>
      <c r="IQ1" s="9"/>
      <c r="IR1" s="9"/>
      <c r="IS1" s="9"/>
    </row>
    <row r="2" spans="1:253" ht="15">
      <c r="A2" s="7"/>
      <c r="B2" s="10"/>
      <c r="C2" s="10" t="s">
        <v>11</v>
      </c>
      <c r="D2" s="10" t="s">
        <v>11</v>
      </c>
      <c r="E2" s="9"/>
      <c r="F2" s="9"/>
      <c r="G2" s="11" t="s">
        <v>20</v>
      </c>
      <c r="H2" s="12" t="s">
        <v>14</v>
      </c>
      <c r="I2" s="9"/>
      <c r="J2" s="12" t="s">
        <v>20</v>
      </c>
      <c r="K2" s="12" t="s">
        <v>49</v>
      </c>
      <c r="L2" s="9"/>
      <c r="M2" s="71" t="s">
        <v>68</v>
      </c>
      <c r="N2" s="71" t="s">
        <v>21</v>
      </c>
      <c r="O2" s="9">
        <v>25</v>
      </c>
      <c r="P2" s="9">
        <v>40</v>
      </c>
      <c r="Q2" s="9">
        <v>100</v>
      </c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9"/>
      <c r="BM2" s="9"/>
      <c r="BN2" s="9"/>
      <c r="BO2" s="9"/>
      <c r="BP2" s="9"/>
      <c r="BQ2" s="9"/>
      <c r="BR2" s="9"/>
      <c r="BS2" s="9"/>
      <c r="BT2" s="9"/>
      <c r="BU2" s="9"/>
      <c r="BV2" s="9"/>
      <c r="BW2" s="9"/>
      <c r="BX2" s="9"/>
      <c r="BY2" s="9"/>
      <c r="BZ2" s="9"/>
      <c r="CA2" s="9"/>
      <c r="CB2" s="9"/>
      <c r="CC2" s="9"/>
      <c r="CD2" s="9"/>
      <c r="CE2" s="9"/>
      <c r="CF2" s="9"/>
      <c r="CG2" s="9"/>
      <c r="CH2" s="9"/>
      <c r="CI2" s="9"/>
      <c r="CJ2" s="9"/>
      <c r="CK2" s="9"/>
      <c r="CL2" s="9"/>
      <c r="CM2" s="9"/>
      <c r="CN2" s="9"/>
      <c r="CO2" s="9"/>
      <c r="CP2" s="9"/>
      <c r="CQ2" s="9"/>
      <c r="CR2" s="9"/>
      <c r="CS2" s="9"/>
      <c r="CT2" s="9"/>
      <c r="CU2" s="9"/>
      <c r="CV2" s="9"/>
      <c r="CW2" s="9"/>
      <c r="CX2" s="9"/>
      <c r="CY2" s="9"/>
      <c r="CZ2" s="9"/>
      <c r="DA2" s="9"/>
      <c r="DB2" s="9"/>
      <c r="DC2" s="9"/>
      <c r="DD2" s="9"/>
      <c r="DE2" s="9"/>
      <c r="DF2" s="9"/>
      <c r="DG2" s="9"/>
      <c r="DH2" s="9"/>
      <c r="DI2" s="9"/>
      <c r="DJ2" s="9"/>
      <c r="DK2" s="9"/>
      <c r="DL2" s="9"/>
      <c r="DM2" s="9"/>
      <c r="DN2" s="9"/>
      <c r="DO2" s="9"/>
      <c r="DP2" s="9"/>
      <c r="DQ2" s="9"/>
      <c r="DR2" s="9"/>
      <c r="DS2" s="9"/>
      <c r="DT2" s="9"/>
      <c r="DU2" s="9"/>
      <c r="DV2" s="9"/>
      <c r="DW2" s="9"/>
      <c r="DX2" s="9"/>
      <c r="DY2" s="9"/>
      <c r="DZ2" s="9"/>
      <c r="EA2" s="9"/>
      <c r="EB2" s="9"/>
      <c r="EC2" s="9"/>
      <c r="ED2" s="9"/>
      <c r="EE2" s="9"/>
      <c r="EF2" s="9"/>
      <c r="EG2" s="9"/>
      <c r="EH2" s="9"/>
      <c r="EI2" s="9"/>
      <c r="EJ2" s="9"/>
      <c r="EK2" s="9"/>
      <c r="EL2" s="9"/>
      <c r="EM2" s="9"/>
      <c r="EN2" s="9"/>
      <c r="EO2" s="9"/>
      <c r="EP2" s="9"/>
      <c r="EQ2" s="9"/>
      <c r="ER2" s="9"/>
      <c r="ES2" s="9"/>
      <c r="ET2" s="9"/>
      <c r="EU2" s="9"/>
      <c r="EV2" s="9"/>
      <c r="EW2" s="9"/>
      <c r="EX2" s="9"/>
      <c r="EY2" s="9"/>
      <c r="EZ2" s="9"/>
      <c r="FA2" s="9"/>
      <c r="FB2" s="9"/>
      <c r="FC2" s="9"/>
      <c r="FD2" s="9"/>
      <c r="FE2" s="9"/>
      <c r="FF2" s="9"/>
      <c r="FG2" s="9"/>
      <c r="FH2" s="9"/>
      <c r="FI2" s="9"/>
      <c r="FJ2" s="9"/>
      <c r="FK2" s="9"/>
      <c r="FL2" s="9"/>
      <c r="FM2" s="9"/>
      <c r="FN2" s="9"/>
      <c r="FO2" s="9"/>
      <c r="FP2" s="9"/>
      <c r="FQ2" s="9"/>
      <c r="FR2" s="9"/>
      <c r="FS2" s="9"/>
      <c r="FT2" s="9"/>
      <c r="FU2" s="9"/>
      <c r="FV2" s="9"/>
      <c r="FW2" s="9"/>
      <c r="FX2" s="9"/>
      <c r="FY2" s="9"/>
      <c r="FZ2" s="9"/>
      <c r="GA2" s="9"/>
      <c r="GB2" s="9"/>
      <c r="GC2" s="9"/>
      <c r="GD2" s="9"/>
      <c r="GE2" s="9"/>
      <c r="GF2" s="9"/>
      <c r="GG2" s="9"/>
      <c r="GH2" s="9"/>
      <c r="GI2" s="9"/>
      <c r="GJ2" s="9"/>
      <c r="GK2" s="9"/>
      <c r="GL2" s="9"/>
      <c r="GM2" s="9"/>
      <c r="GN2" s="9"/>
      <c r="GO2" s="9"/>
      <c r="GP2" s="9"/>
      <c r="GQ2" s="9"/>
      <c r="GR2" s="9"/>
      <c r="GS2" s="9"/>
      <c r="GT2" s="9"/>
      <c r="GU2" s="9"/>
      <c r="GV2" s="9"/>
      <c r="GW2" s="9"/>
      <c r="GX2" s="9"/>
      <c r="GY2" s="9"/>
      <c r="GZ2" s="9"/>
      <c r="HA2" s="9"/>
      <c r="HB2" s="9"/>
      <c r="HC2" s="9"/>
      <c r="HD2" s="9"/>
      <c r="HE2" s="9"/>
      <c r="HF2" s="9"/>
      <c r="HG2" s="9"/>
      <c r="HH2" s="9"/>
      <c r="HI2" s="9"/>
      <c r="HJ2" s="9"/>
      <c r="HK2" s="9"/>
      <c r="HL2" s="9"/>
      <c r="HM2" s="9"/>
      <c r="HN2" s="9"/>
      <c r="HO2" s="9"/>
      <c r="HP2" s="9"/>
      <c r="HQ2" s="9"/>
      <c r="HR2" s="9"/>
      <c r="HS2" s="9"/>
      <c r="HT2" s="9"/>
      <c r="HU2" s="9"/>
      <c r="HV2" s="9"/>
      <c r="HW2" s="9"/>
      <c r="HX2" s="9"/>
      <c r="HY2" s="9"/>
      <c r="HZ2" s="9"/>
      <c r="IA2" s="9"/>
      <c r="IB2" s="9"/>
      <c r="IC2" s="9"/>
      <c r="ID2" s="9"/>
      <c r="IE2" s="9"/>
      <c r="IF2" s="9"/>
      <c r="IG2" s="9"/>
      <c r="IH2" s="9"/>
      <c r="II2" s="9"/>
      <c r="IJ2" s="9"/>
      <c r="IK2" s="9"/>
      <c r="IL2" s="9"/>
      <c r="IM2" s="9"/>
      <c r="IN2" s="9"/>
      <c r="IO2" s="9"/>
      <c r="IP2" s="9"/>
      <c r="IQ2" s="9"/>
      <c r="IR2" s="9"/>
      <c r="IS2" s="9"/>
    </row>
    <row r="3" spans="1:253" ht="15">
      <c r="A3" s="7"/>
      <c r="C3" s="8" t="s">
        <v>12</v>
      </c>
      <c r="D3" s="8" t="s">
        <v>10</v>
      </c>
      <c r="E3" s="9"/>
      <c r="F3" s="9"/>
      <c r="G3" s="11"/>
      <c r="I3" s="9"/>
      <c r="J3" s="14"/>
      <c r="K3" s="14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9"/>
      <c r="BM3" s="9"/>
      <c r="BN3" s="9"/>
      <c r="BO3" s="9"/>
      <c r="BP3" s="9"/>
      <c r="BQ3" s="9"/>
      <c r="BR3" s="9"/>
      <c r="BS3" s="9"/>
      <c r="BT3" s="9"/>
      <c r="BU3" s="9"/>
      <c r="BV3" s="9"/>
      <c r="BW3" s="9"/>
      <c r="BX3" s="9"/>
      <c r="BY3" s="9"/>
      <c r="BZ3" s="9"/>
      <c r="CA3" s="9"/>
      <c r="CB3" s="9"/>
      <c r="CC3" s="9"/>
      <c r="CD3" s="9"/>
      <c r="CE3" s="9"/>
      <c r="CF3" s="9"/>
      <c r="CG3" s="9"/>
      <c r="CH3" s="9"/>
      <c r="CI3" s="9"/>
      <c r="CJ3" s="9"/>
      <c r="CK3" s="9"/>
      <c r="CL3" s="9"/>
      <c r="CM3" s="9"/>
      <c r="CN3" s="9"/>
      <c r="CO3" s="9"/>
      <c r="CP3" s="9"/>
      <c r="CQ3" s="9"/>
      <c r="CR3" s="9"/>
      <c r="CS3" s="9"/>
      <c r="CT3" s="9"/>
      <c r="CU3" s="9"/>
      <c r="CV3" s="9"/>
      <c r="CW3" s="9"/>
      <c r="CX3" s="9"/>
      <c r="CY3" s="9"/>
      <c r="CZ3" s="9"/>
      <c r="DA3" s="9"/>
      <c r="DB3" s="9"/>
      <c r="DC3" s="9"/>
      <c r="DD3" s="9"/>
      <c r="DE3" s="9"/>
      <c r="DF3" s="9"/>
      <c r="DG3" s="9"/>
      <c r="DH3" s="9"/>
      <c r="DI3" s="9"/>
      <c r="DJ3" s="9"/>
      <c r="DK3" s="9"/>
      <c r="DL3" s="9"/>
      <c r="DM3" s="9"/>
      <c r="DN3" s="9"/>
      <c r="DO3" s="9"/>
      <c r="DP3" s="9"/>
      <c r="DQ3" s="9"/>
      <c r="DR3" s="9"/>
      <c r="DS3" s="9"/>
      <c r="DT3" s="9"/>
      <c r="DU3" s="9"/>
      <c r="DV3" s="9"/>
      <c r="DW3" s="9"/>
      <c r="DX3" s="9"/>
      <c r="DY3" s="9"/>
      <c r="DZ3" s="9"/>
      <c r="EA3" s="9"/>
      <c r="EB3" s="9"/>
      <c r="EC3" s="9"/>
      <c r="ED3" s="9"/>
      <c r="EE3" s="9"/>
      <c r="EF3" s="9"/>
      <c r="EG3" s="9"/>
      <c r="EH3" s="9"/>
      <c r="EI3" s="9"/>
      <c r="EJ3" s="9"/>
      <c r="EK3" s="9"/>
      <c r="EL3" s="9"/>
      <c r="EM3" s="9"/>
      <c r="EN3" s="9"/>
      <c r="EO3" s="9"/>
      <c r="EP3" s="9"/>
      <c r="EQ3" s="9"/>
      <c r="ER3" s="9"/>
      <c r="ES3" s="9"/>
      <c r="ET3" s="9"/>
      <c r="EU3" s="9"/>
      <c r="EV3" s="9"/>
      <c r="EW3" s="9"/>
      <c r="EX3" s="9"/>
      <c r="EY3" s="9"/>
      <c r="EZ3" s="9"/>
      <c r="FA3" s="9"/>
      <c r="FB3" s="9"/>
      <c r="FC3" s="9"/>
      <c r="FD3" s="9"/>
      <c r="FE3" s="9"/>
      <c r="FF3" s="9"/>
      <c r="FG3" s="9"/>
      <c r="FH3" s="9"/>
      <c r="FI3" s="9"/>
      <c r="FJ3" s="9"/>
      <c r="FK3" s="9"/>
      <c r="FL3" s="9"/>
      <c r="FM3" s="9"/>
      <c r="FN3" s="9"/>
      <c r="FO3" s="9"/>
      <c r="FP3" s="9"/>
      <c r="FQ3" s="9"/>
      <c r="FR3" s="9"/>
      <c r="FS3" s="9"/>
      <c r="FT3" s="9"/>
      <c r="FU3" s="9"/>
      <c r="FV3" s="9"/>
      <c r="FW3" s="9"/>
      <c r="FX3" s="9"/>
      <c r="FY3" s="9"/>
      <c r="FZ3" s="9"/>
      <c r="GA3" s="9"/>
      <c r="GB3" s="9"/>
      <c r="GC3" s="9"/>
      <c r="GD3" s="9"/>
      <c r="GE3" s="9"/>
      <c r="GF3" s="9"/>
      <c r="GG3" s="9"/>
      <c r="GH3" s="9"/>
      <c r="GI3" s="9"/>
      <c r="GJ3" s="9"/>
      <c r="GK3" s="9"/>
      <c r="GL3" s="9"/>
      <c r="GM3" s="9"/>
      <c r="GN3" s="9"/>
      <c r="GO3" s="9"/>
      <c r="GP3" s="9"/>
      <c r="GQ3" s="9"/>
      <c r="GR3" s="9"/>
      <c r="GS3" s="9"/>
      <c r="GT3" s="9"/>
      <c r="GU3" s="9"/>
      <c r="GV3" s="9"/>
      <c r="GW3" s="9"/>
      <c r="GX3" s="9"/>
      <c r="GY3" s="9"/>
      <c r="GZ3" s="9"/>
      <c r="HA3" s="9"/>
      <c r="HB3" s="9"/>
      <c r="HC3" s="9"/>
      <c r="HD3" s="9"/>
      <c r="HE3" s="9"/>
      <c r="HF3" s="9"/>
      <c r="HG3" s="9"/>
      <c r="HH3" s="9"/>
      <c r="HI3" s="9"/>
      <c r="HJ3" s="9"/>
      <c r="HK3" s="9"/>
      <c r="HL3" s="9"/>
      <c r="HM3" s="9"/>
      <c r="HN3" s="9"/>
      <c r="HO3" s="9"/>
      <c r="HP3" s="9"/>
      <c r="HQ3" s="9"/>
      <c r="HR3" s="9"/>
      <c r="HS3" s="9"/>
      <c r="HT3" s="9"/>
      <c r="HU3" s="9"/>
      <c r="HV3" s="9"/>
      <c r="HW3" s="9"/>
      <c r="HX3" s="9"/>
      <c r="HY3" s="9"/>
      <c r="HZ3" s="9"/>
      <c r="IA3" s="9"/>
      <c r="IB3" s="9"/>
      <c r="IC3" s="9"/>
      <c r="ID3" s="9"/>
      <c r="IE3" s="9"/>
      <c r="IF3" s="9"/>
      <c r="IG3" s="9"/>
      <c r="IH3" s="9"/>
      <c r="II3" s="9"/>
      <c r="IJ3" s="9"/>
      <c r="IK3" s="9"/>
      <c r="IL3" s="9"/>
      <c r="IM3" s="9"/>
      <c r="IN3" s="9"/>
      <c r="IO3" s="9"/>
      <c r="IP3" s="9"/>
      <c r="IQ3" s="9"/>
      <c r="IR3" s="9"/>
      <c r="IS3" s="9"/>
    </row>
    <row r="4" spans="1:253" ht="15">
      <c r="A4" s="13" t="s">
        <v>27</v>
      </c>
      <c r="B4" s="8" t="s">
        <v>13</v>
      </c>
      <c r="C4" s="8" t="s">
        <v>14</v>
      </c>
      <c r="D4" s="8">
        <v>54654565</v>
      </c>
      <c r="E4" s="9"/>
      <c r="F4" s="9"/>
      <c r="G4" s="9">
        <v>0.8</v>
      </c>
      <c r="H4" s="14">
        <f>D4*G4</f>
        <v>43723652</v>
      </c>
      <c r="I4" s="9"/>
      <c r="J4" s="14"/>
      <c r="K4" s="14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9"/>
      <c r="BM4" s="9"/>
      <c r="BN4" s="9"/>
      <c r="BO4" s="9"/>
      <c r="BP4" s="9"/>
      <c r="BQ4" s="9"/>
      <c r="BR4" s="9"/>
      <c r="BS4" s="9"/>
      <c r="BT4" s="9"/>
      <c r="BU4" s="9"/>
      <c r="BV4" s="9"/>
      <c r="BW4" s="9"/>
      <c r="BX4" s="9"/>
      <c r="BY4" s="9"/>
      <c r="BZ4" s="9"/>
      <c r="CA4" s="9"/>
      <c r="CB4" s="9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  <c r="DU4" s="9"/>
      <c r="DV4" s="9"/>
      <c r="DW4" s="9"/>
      <c r="DX4" s="9"/>
      <c r="DY4" s="9"/>
      <c r="DZ4" s="9"/>
      <c r="EA4" s="9"/>
      <c r="EB4" s="9"/>
      <c r="EC4" s="9"/>
      <c r="ED4" s="9"/>
      <c r="EE4" s="9"/>
      <c r="EF4" s="9"/>
      <c r="EG4" s="9"/>
      <c r="EH4" s="9"/>
      <c r="EI4" s="9"/>
      <c r="EJ4" s="9"/>
      <c r="EK4" s="9"/>
      <c r="EL4" s="9"/>
      <c r="EM4" s="9"/>
      <c r="EN4" s="9"/>
      <c r="EO4" s="9"/>
      <c r="EP4" s="9"/>
      <c r="EQ4" s="9"/>
      <c r="ER4" s="9"/>
      <c r="ES4" s="9"/>
      <c r="ET4" s="9"/>
      <c r="EU4" s="9"/>
      <c r="EV4" s="9"/>
      <c r="EW4" s="9"/>
      <c r="EX4" s="9"/>
      <c r="EY4" s="9"/>
      <c r="EZ4" s="9"/>
      <c r="FA4" s="9"/>
      <c r="FB4" s="9"/>
      <c r="FC4" s="9"/>
      <c r="FD4" s="9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9"/>
      <c r="GT4" s="9"/>
      <c r="GU4" s="9"/>
      <c r="GV4" s="9"/>
      <c r="GW4" s="9"/>
      <c r="GX4" s="9"/>
      <c r="GY4" s="9"/>
      <c r="GZ4" s="9"/>
      <c r="HA4" s="9"/>
      <c r="HB4" s="9"/>
      <c r="HC4" s="9"/>
      <c r="HD4" s="9"/>
      <c r="HE4" s="9"/>
      <c r="HF4" s="9"/>
      <c r="HG4" s="9"/>
      <c r="HH4" s="9"/>
      <c r="HI4" s="9"/>
      <c r="HJ4" s="9"/>
      <c r="HK4" s="9"/>
      <c r="HL4" s="9"/>
      <c r="HM4" s="9"/>
      <c r="HN4" s="9"/>
      <c r="HO4" s="9"/>
      <c r="HP4" s="9"/>
      <c r="HQ4" s="9"/>
      <c r="HR4" s="9"/>
      <c r="HS4" s="9"/>
      <c r="HT4" s="9"/>
      <c r="HU4" s="9"/>
      <c r="HV4" s="9"/>
      <c r="HW4" s="9"/>
      <c r="HX4" s="9"/>
      <c r="HY4" s="9"/>
      <c r="HZ4" s="9"/>
      <c r="IA4" s="9"/>
      <c r="IB4" s="9"/>
      <c r="IC4" s="9"/>
      <c r="ID4" s="9"/>
      <c r="IE4" s="9"/>
      <c r="IF4" s="9"/>
      <c r="IG4" s="9"/>
      <c r="IH4" s="9"/>
      <c r="II4" s="9"/>
      <c r="IJ4" s="9"/>
      <c r="IK4" s="9"/>
      <c r="IL4" s="9"/>
      <c r="IM4" s="9"/>
      <c r="IN4" s="9"/>
      <c r="IO4" s="9"/>
      <c r="IP4" s="9"/>
      <c r="IQ4" s="9"/>
      <c r="IR4" s="9"/>
      <c r="IS4" s="9"/>
    </row>
    <row r="5" spans="1:253" ht="15">
      <c r="A5" s="13" t="s">
        <v>27</v>
      </c>
      <c r="B5" s="15" t="s">
        <v>43</v>
      </c>
      <c r="C5" s="15" t="s">
        <v>14</v>
      </c>
      <c r="D5" s="8">
        <v>4727961</v>
      </c>
      <c r="E5" s="9"/>
      <c r="F5" s="9"/>
      <c r="G5" s="9">
        <v>0.8</v>
      </c>
      <c r="H5" s="14">
        <f t="shared" ref="H5:H8" si="0">D5*G5</f>
        <v>3782368.8000000003</v>
      </c>
      <c r="I5" s="9"/>
      <c r="J5" s="14"/>
      <c r="K5" s="14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</row>
    <row r="6" spans="1:253" ht="15">
      <c r="A6" s="13" t="s">
        <v>27</v>
      </c>
      <c r="B6" s="15" t="s">
        <v>44</v>
      </c>
      <c r="C6" s="15" t="s">
        <v>14</v>
      </c>
      <c r="D6" s="8">
        <v>45197</v>
      </c>
      <c r="E6" s="9"/>
      <c r="F6" s="9"/>
      <c r="G6" s="9">
        <v>0.8</v>
      </c>
      <c r="H6" s="14">
        <f t="shared" si="0"/>
        <v>36157.599999999999</v>
      </c>
      <c r="I6" s="9"/>
      <c r="J6" s="14"/>
      <c r="K6" s="14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9"/>
      <c r="CS6" s="9"/>
      <c r="CT6" s="9"/>
      <c r="CU6" s="9"/>
      <c r="CV6" s="9"/>
      <c r="CW6" s="9"/>
      <c r="CX6" s="9"/>
      <c r="CY6" s="9"/>
      <c r="CZ6" s="9"/>
      <c r="DA6" s="9"/>
      <c r="DB6" s="9"/>
      <c r="DC6" s="9"/>
      <c r="DD6" s="9"/>
      <c r="DE6" s="9"/>
      <c r="DF6" s="9"/>
      <c r="DG6" s="9"/>
      <c r="DH6" s="9"/>
      <c r="DI6" s="9"/>
      <c r="DJ6" s="9"/>
      <c r="DK6" s="9"/>
      <c r="DL6" s="9"/>
      <c r="DM6" s="9"/>
      <c r="DN6" s="9"/>
      <c r="DO6" s="9"/>
      <c r="DP6" s="9"/>
      <c r="DQ6" s="9"/>
      <c r="DR6" s="9"/>
      <c r="DS6" s="9"/>
      <c r="DT6" s="9"/>
      <c r="DU6" s="9"/>
      <c r="DV6" s="9"/>
      <c r="DW6" s="9"/>
      <c r="DX6" s="9"/>
      <c r="DY6" s="9"/>
      <c r="DZ6" s="9"/>
      <c r="EA6" s="9"/>
      <c r="EB6" s="9"/>
      <c r="EC6" s="9"/>
      <c r="ED6" s="9"/>
      <c r="EE6" s="9"/>
      <c r="EF6" s="9"/>
      <c r="EG6" s="9"/>
      <c r="EH6" s="9"/>
      <c r="EI6" s="9"/>
      <c r="EJ6" s="9"/>
      <c r="EK6" s="9"/>
      <c r="EL6" s="9"/>
      <c r="EM6" s="9"/>
      <c r="EN6" s="9"/>
      <c r="EO6" s="9"/>
      <c r="EP6" s="9"/>
      <c r="EQ6" s="9"/>
      <c r="ER6" s="9"/>
      <c r="ES6" s="9"/>
      <c r="ET6" s="9"/>
      <c r="EU6" s="9"/>
      <c r="EV6" s="9"/>
      <c r="EW6" s="9"/>
      <c r="EX6" s="9"/>
      <c r="EY6" s="9"/>
      <c r="EZ6" s="9"/>
      <c r="FA6" s="9"/>
      <c r="FB6" s="9"/>
      <c r="FC6" s="9"/>
      <c r="FD6" s="9"/>
      <c r="FE6" s="9"/>
      <c r="FF6" s="9"/>
      <c r="FG6" s="9"/>
      <c r="FH6" s="9"/>
      <c r="FI6" s="9"/>
      <c r="FJ6" s="9"/>
      <c r="FK6" s="9"/>
      <c r="FL6" s="9"/>
      <c r="FM6" s="9"/>
      <c r="FN6" s="9"/>
      <c r="FO6" s="9"/>
      <c r="FP6" s="9"/>
      <c r="FQ6" s="9"/>
      <c r="FR6" s="9"/>
      <c r="FS6" s="9"/>
      <c r="FT6" s="9"/>
      <c r="FU6" s="9"/>
      <c r="FV6" s="9"/>
      <c r="FW6" s="9"/>
      <c r="FX6" s="9"/>
      <c r="FY6" s="9"/>
      <c r="FZ6" s="9"/>
      <c r="GA6" s="9"/>
      <c r="GB6" s="9"/>
      <c r="GC6" s="9"/>
      <c r="GD6" s="9"/>
      <c r="GE6" s="9"/>
      <c r="GF6" s="9"/>
      <c r="GG6" s="9"/>
      <c r="GH6" s="9"/>
      <c r="GI6" s="9"/>
      <c r="GJ6" s="9"/>
      <c r="GK6" s="9"/>
      <c r="GL6" s="9"/>
      <c r="GM6" s="9"/>
      <c r="GN6" s="9"/>
      <c r="GO6" s="9"/>
      <c r="GP6" s="9"/>
      <c r="GQ6" s="9"/>
      <c r="GR6" s="9"/>
      <c r="GS6" s="9"/>
      <c r="GT6" s="9"/>
      <c r="GU6" s="9"/>
      <c r="GV6" s="9"/>
      <c r="GW6" s="9"/>
      <c r="GX6" s="9"/>
      <c r="GY6" s="9"/>
      <c r="GZ6" s="9"/>
      <c r="HA6" s="9"/>
      <c r="HB6" s="9"/>
      <c r="HC6" s="9"/>
      <c r="HD6" s="9"/>
      <c r="HE6" s="9"/>
      <c r="HF6" s="9"/>
      <c r="HG6" s="9"/>
      <c r="HH6" s="9"/>
      <c r="HI6" s="9"/>
      <c r="HJ6" s="9"/>
      <c r="HK6" s="9"/>
      <c r="HL6" s="9"/>
      <c r="HM6" s="9"/>
      <c r="HN6" s="9"/>
      <c r="HO6" s="9"/>
      <c r="HP6" s="9"/>
      <c r="HQ6" s="9"/>
      <c r="HR6" s="9"/>
      <c r="HS6" s="9"/>
      <c r="HT6" s="9"/>
      <c r="HU6" s="9"/>
      <c r="HV6" s="9"/>
      <c r="HW6" s="9"/>
      <c r="HX6" s="9"/>
      <c r="HY6" s="9"/>
      <c r="HZ6" s="9"/>
      <c r="IA6" s="9"/>
      <c r="IB6" s="9"/>
      <c r="IC6" s="9"/>
      <c r="ID6" s="9"/>
      <c r="IE6" s="9"/>
      <c r="IF6" s="9"/>
      <c r="IG6" s="9"/>
      <c r="IH6" s="9"/>
      <c r="II6" s="9"/>
      <c r="IJ6" s="9"/>
      <c r="IK6" s="9"/>
      <c r="IL6" s="9"/>
      <c r="IM6" s="9"/>
      <c r="IN6" s="9"/>
      <c r="IO6" s="9"/>
      <c r="IP6" s="9"/>
      <c r="IQ6" s="9"/>
      <c r="IR6" s="9"/>
      <c r="IS6" s="9"/>
    </row>
    <row r="7" spans="1:253" ht="15">
      <c r="A7" s="13" t="s">
        <v>27</v>
      </c>
      <c r="B7" s="15" t="s">
        <v>45</v>
      </c>
      <c r="C7" s="15" t="s">
        <v>14</v>
      </c>
      <c r="D7" s="8">
        <v>1189832</v>
      </c>
      <c r="E7" s="9"/>
      <c r="F7" s="9"/>
      <c r="G7" s="9">
        <v>0.8</v>
      </c>
      <c r="H7" s="14">
        <f t="shared" si="0"/>
        <v>951865.60000000009</v>
      </c>
      <c r="I7" s="9"/>
      <c r="J7" s="14"/>
      <c r="K7" s="14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9"/>
      <c r="CS7" s="9"/>
      <c r="CT7" s="9"/>
      <c r="CU7" s="9"/>
      <c r="CV7" s="9"/>
      <c r="CW7" s="9"/>
      <c r="CX7" s="9"/>
      <c r="CY7" s="9"/>
      <c r="CZ7" s="9"/>
      <c r="DA7" s="9"/>
      <c r="DB7" s="9"/>
      <c r="DC7" s="9"/>
      <c r="DD7" s="9"/>
      <c r="DE7" s="9"/>
      <c r="DF7" s="9"/>
      <c r="DG7" s="9"/>
      <c r="DH7" s="9"/>
      <c r="DI7" s="9"/>
      <c r="DJ7" s="9"/>
      <c r="DK7" s="9"/>
      <c r="DL7" s="9"/>
      <c r="DM7" s="9"/>
      <c r="DN7" s="9"/>
      <c r="DO7" s="9"/>
      <c r="DP7" s="9"/>
      <c r="DQ7" s="9"/>
      <c r="DR7" s="9"/>
      <c r="DS7" s="9"/>
      <c r="DT7" s="9"/>
      <c r="DU7" s="9"/>
      <c r="DV7" s="9"/>
      <c r="DW7" s="9"/>
      <c r="DX7" s="9"/>
      <c r="DY7" s="9"/>
      <c r="DZ7" s="9"/>
      <c r="EA7" s="9"/>
      <c r="EB7" s="9"/>
      <c r="EC7" s="9"/>
      <c r="ED7" s="9"/>
      <c r="EE7" s="9"/>
      <c r="EF7" s="9"/>
      <c r="EG7" s="9"/>
      <c r="EH7" s="9"/>
      <c r="EI7" s="9"/>
      <c r="EJ7" s="9"/>
      <c r="EK7" s="9"/>
      <c r="EL7" s="9"/>
      <c r="EM7" s="9"/>
      <c r="EN7" s="9"/>
      <c r="EO7" s="9"/>
      <c r="EP7" s="9"/>
      <c r="EQ7" s="9"/>
      <c r="ER7" s="9"/>
      <c r="ES7" s="9"/>
      <c r="ET7" s="9"/>
      <c r="EU7" s="9"/>
      <c r="EV7" s="9"/>
      <c r="EW7" s="9"/>
      <c r="EX7" s="9"/>
      <c r="EY7" s="9"/>
      <c r="EZ7" s="9"/>
      <c r="FA7" s="9"/>
      <c r="FB7" s="9"/>
      <c r="FC7" s="9"/>
      <c r="FD7" s="9"/>
      <c r="FE7" s="9"/>
      <c r="FF7" s="9"/>
      <c r="FG7" s="9"/>
      <c r="FH7" s="9"/>
      <c r="FI7" s="9"/>
      <c r="FJ7" s="9"/>
      <c r="FK7" s="9"/>
      <c r="FL7" s="9"/>
      <c r="FM7" s="9"/>
      <c r="FN7" s="9"/>
      <c r="FO7" s="9"/>
      <c r="FP7" s="9"/>
      <c r="FQ7" s="9"/>
      <c r="FR7" s="9"/>
      <c r="FS7" s="9"/>
      <c r="FT7" s="9"/>
      <c r="FU7" s="9"/>
      <c r="FV7" s="9"/>
      <c r="FW7" s="9"/>
      <c r="FX7" s="9"/>
      <c r="FY7" s="9"/>
      <c r="FZ7" s="9"/>
      <c r="GA7" s="9"/>
      <c r="GB7" s="9"/>
      <c r="GC7" s="9"/>
      <c r="GD7" s="9"/>
      <c r="GE7" s="9"/>
      <c r="GF7" s="9"/>
      <c r="GG7" s="9"/>
      <c r="GH7" s="9"/>
      <c r="GI7" s="9"/>
      <c r="GJ7" s="9"/>
      <c r="GK7" s="9"/>
      <c r="GL7" s="9"/>
      <c r="GM7" s="9"/>
      <c r="GN7" s="9"/>
      <c r="GO7" s="9"/>
      <c r="GP7" s="9"/>
      <c r="GQ7" s="9"/>
      <c r="GR7" s="9"/>
      <c r="GS7" s="9"/>
      <c r="GT7" s="9"/>
      <c r="GU7" s="9"/>
      <c r="GV7" s="9"/>
      <c r="GW7" s="9"/>
      <c r="GX7" s="9"/>
      <c r="GY7" s="9"/>
      <c r="GZ7" s="9"/>
      <c r="HA7" s="9"/>
      <c r="HB7" s="9"/>
      <c r="HC7" s="9"/>
      <c r="HD7" s="9"/>
      <c r="HE7" s="9"/>
      <c r="HF7" s="9"/>
      <c r="HG7" s="9"/>
      <c r="HH7" s="9"/>
      <c r="HI7" s="9"/>
      <c r="HJ7" s="9"/>
      <c r="HK7" s="9"/>
      <c r="HL7" s="9"/>
      <c r="HM7" s="9"/>
      <c r="HN7" s="9"/>
      <c r="HO7" s="9"/>
      <c r="HP7" s="9"/>
      <c r="HQ7" s="9"/>
      <c r="HR7" s="9"/>
      <c r="HS7" s="9"/>
      <c r="HT7" s="9"/>
      <c r="HU7" s="9"/>
      <c r="HV7" s="9"/>
      <c r="HW7" s="9"/>
      <c r="HX7" s="9"/>
      <c r="HY7" s="9"/>
      <c r="HZ7" s="9"/>
      <c r="IA7" s="9"/>
      <c r="IB7" s="9"/>
      <c r="IC7" s="9"/>
      <c r="ID7" s="9"/>
      <c r="IE7" s="9"/>
      <c r="IF7" s="9"/>
      <c r="IG7" s="9"/>
      <c r="IH7" s="9"/>
      <c r="II7" s="9"/>
      <c r="IJ7" s="9"/>
      <c r="IK7" s="9"/>
      <c r="IL7" s="9"/>
      <c r="IM7" s="9"/>
      <c r="IN7" s="9"/>
      <c r="IO7" s="9"/>
      <c r="IP7" s="9"/>
      <c r="IQ7" s="9"/>
      <c r="IR7" s="9"/>
      <c r="IS7" s="9"/>
    </row>
    <row r="8" spans="1:253" ht="15">
      <c r="A8" s="13" t="s">
        <v>27</v>
      </c>
      <c r="B8" s="15" t="s">
        <v>50</v>
      </c>
      <c r="C8" s="15" t="s">
        <v>14</v>
      </c>
      <c r="D8" s="8">
        <v>33794906</v>
      </c>
      <c r="E8" s="9"/>
      <c r="F8" s="9"/>
      <c r="G8" s="9">
        <v>0.15</v>
      </c>
      <c r="H8" s="14">
        <f t="shared" si="0"/>
        <v>5069235.8999999994</v>
      </c>
      <c r="I8" s="9"/>
      <c r="J8" s="14"/>
      <c r="K8" s="14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9"/>
      <c r="CS8" s="9"/>
      <c r="CT8" s="9"/>
      <c r="CU8" s="9"/>
      <c r="CV8" s="9"/>
      <c r="CW8" s="9"/>
      <c r="CX8" s="9"/>
      <c r="CY8" s="9"/>
      <c r="CZ8" s="9"/>
      <c r="DA8" s="9"/>
      <c r="DB8" s="9"/>
      <c r="DC8" s="9"/>
      <c r="DD8" s="9"/>
      <c r="DE8" s="9"/>
      <c r="DF8" s="9"/>
      <c r="DG8" s="9"/>
      <c r="DH8" s="9"/>
      <c r="DI8" s="9"/>
      <c r="DJ8" s="9"/>
      <c r="DK8" s="9"/>
      <c r="DL8" s="9"/>
      <c r="DM8" s="9"/>
      <c r="DN8" s="9"/>
      <c r="DO8" s="9"/>
      <c r="DP8" s="9"/>
      <c r="DQ8" s="9"/>
      <c r="DR8" s="9"/>
      <c r="DS8" s="9"/>
      <c r="DT8" s="9"/>
      <c r="DU8" s="9"/>
      <c r="DV8" s="9"/>
      <c r="DW8" s="9"/>
      <c r="DX8" s="9"/>
      <c r="DY8" s="9"/>
      <c r="DZ8" s="9"/>
      <c r="EA8" s="9"/>
      <c r="EB8" s="9"/>
      <c r="EC8" s="9"/>
      <c r="ED8" s="9"/>
      <c r="EE8" s="9"/>
      <c r="EF8" s="9"/>
      <c r="EG8" s="9"/>
      <c r="EH8" s="9"/>
      <c r="EI8" s="9"/>
      <c r="EJ8" s="9"/>
      <c r="EK8" s="9"/>
      <c r="EL8" s="9"/>
      <c r="EM8" s="9"/>
      <c r="EN8" s="9"/>
      <c r="EO8" s="9"/>
      <c r="EP8" s="9"/>
      <c r="EQ8" s="9"/>
      <c r="ER8" s="9"/>
      <c r="ES8" s="9"/>
      <c r="ET8" s="9"/>
      <c r="EU8" s="9"/>
      <c r="EV8" s="9"/>
      <c r="EW8" s="9"/>
      <c r="EX8" s="9"/>
      <c r="EY8" s="9"/>
      <c r="EZ8" s="9"/>
      <c r="FA8" s="9"/>
      <c r="FB8" s="9"/>
      <c r="FC8" s="9"/>
      <c r="FD8" s="9"/>
      <c r="FE8" s="9"/>
      <c r="FF8" s="9"/>
      <c r="FG8" s="9"/>
      <c r="FH8" s="9"/>
      <c r="FI8" s="9"/>
      <c r="FJ8" s="9"/>
      <c r="FK8" s="9"/>
      <c r="FL8" s="9"/>
      <c r="FM8" s="9"/>
      <c r="FN8" s="9"/>
      <c r="FO8" s="9"/>
      <c r="FP8" s="9"/>
      <c r="FQ8" s="9"/>
      <c r="FR8" s="9"/>
      <c r="FS8" s="9"/>
      <c r="FT8" s="9"/>
      <c r="FU8" s="9"/>
      <c r="FV8" s="9"/>
      <c r="FW8" s="9"/>
      <c r="FX8" s="9"/>
      <c r="FY8" s="9"/>
      <c r="FZ8" s="9"/>
      <c r="GA8" s="9"/>
      <c r="GB8" s="9"/>
      <c r="GC8" s="9"/>
      <c r="GD8" s="9"/>
      <c r="GE8" s="9"/>
      <c r="GF8" s="9"/>
      <c r="GG8" s="9"/>
      <c r="GH8" s="9"/>
      <c r="GI8" s="9"/>
      <c r="GJ8" s="9"/>
      <c r="GK8" s="9"/>
      <c r="GL8" s="9"/>
      <c r="GM8" s="9"/>
      <c r="GN8" s="9"/>
      <c r="GO8" s="9"/>
      <c r="GP8" s="9"/>
      <c r="GQ8" s="9"/>
      <c r="GR8" s="9"/>
      <c r="GS8" s="9"/>
      <c r="GT8" s="9"/>
      <c r="GU8" s="9"/>
      <c r="GV8" s="9"/>
      <c r="GW8" s="9"/>
      <c r="GX8" s="9"/>
      <c r="GY8" s="9"/>
      <c r="GZ8" s="9"/>
      <c r="HA8" s="9"/>
      <c r="HB8" s="9"/>
      <c r="HC8" s="9"/>
      <c r="HD8" s="9"/>
      <c r="HE8" s="9"/>
      <c r="HF8" s="9"/>
      <c r="HG8" s="9"/>
      <c r="HH8" s="9"/>
      <c r="HI8" s="9"/>
      <c r="HJ8" s="9"/>
      <c r="HK8" s="9"/>
      <c r="HL8" s="9"/>
      <c r="HM8" s="9"/>
      <c r="HN8" s="9"/>
      <c r="HO8" s="9"/>
      <c r="HP8" s="9"/>
      <c r="HQ8" s="9"/>
      <c r="HR8" s="9"/>
      <c r="HS8" s="9"/>
      <c r="HT8" s="9"/>
      <c r="HU8" s="9"/>
      <c r="HV8" s="9"/>
      <c r="HW8" s="9"/>
      <c r="HX8" s="9"/>
      <c r="HY8" s="9"/>
      <c r="HZ8" s="9"/>
      <c r="IA8" s="9"/>
      <c r="IB8" s="9"/>
      <c r="IC8" s="9"/>
      <c r="ID8" s="9"/>
      <c r="IE8" s="9"/>
      <c r="IF8" s="9"/>
      <c r="IG8" s="9"/>
      <c r="IH8" s="9"/>
      <c r="II8" s="9"/>
      <c r="IJ8" s="9"/>
      <c r="IK8" s="9"/>
      <c r="IL8" s="9"/>
      <c r="IM8" s="9"/>
      <c r="IN8" s="9"/>
      <c r="IO8" s="9"/>
      <c r="IP8" s="9"/>
      <c r="IQ8" s="9"/>
      <c r="IR8" s="9"/>
      <c r="IS8" s="9"/>
    </row>
    <row r="9" spans="1:253" ht="15">
      <c r="A9" s="13" t="s">
        <v>27</v>
      </c>
      <c r="B9" s="8" t="s">
        <v>15</v>
      </c>
      <c r="C9" s="8" t="s">
        <v>14</v>
      </c>
      <c r="D9" s="8">
        <v>9282224</v>
      </c>
      <c r="E9" s="9"/>
      <c r="F9" s="9"/>
      <c r="G9" s="9">
        <v>0.2</v>
      </c>
      <c r="H9" s="14">
        <f>D9*G9</f>
        <v>1856444.8</v>
      </c>
      <c r="I9" s="9"/>
      <c r="J9" s="14"/>
      <c r="K9" s="14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9"/>
      <c r="CS9" s="9"/>
      <c r="CT9" s="9"/>
      <c r="CU9" s="9"/>
      <c r="CV9" s="9"/>
      <c r="CW9" s="9"/>
      <c r="CX9" s="9"/>
      <c r="CY9" s="9"/>
      <c r="CZ9" s="9"/>
      <c r="DA9" s="9"/>
      <c r="DB9" s="9"/>
      <c r="DC9" s="9"/>
      <c r="DD9" s="9"/>
      <c r="DE9" s="9"/>
      <c r="DF9" s="9"/>
      <c r="DG9" s="9"/>
      <c r="DH9" s="9"/>
      <c r="DI9" s="9"/>
      <c r="DJ9" s="9"/>
      <c r="DK9" s="9"/>
      <c r="DL9" s="9"/>
      <c r="DM9" s="9"/>
      <c r="DN9" s="9"/>
      <c r="DO9" s="9"/>
      <c r="DP9" s="9"/>
      <c r="DQ9" s="9"/>
      <c r="DR9" s="9"/>
      <c r="DS9" s="9"/>
      <c r="DT9" s="9"/>
      <c r="DU9" s="9"/>
      <c r="DV9" s="9"/>
      <c r="DW9" s="9"/>
      <c r="DX9" s="9"/>
      <c r="DY9" s="9"/>
      <c r="DZ9" s="9"/>
      <c r="EA9" s="9"/>
      <c r="EB9" s="9"/>
      <c r="EC9" s="9"/>
      <c r="ED9" s="9"/>
      <c r="EE9" s="9"/>
      <c r="EF9" s="9"/>
      <c r="EG9" s="9"/>
      <c r="EH9" s="9"/>
      <c r="EI9" s="9"/>
      <c r="EJ9" s="9"/>
      <c r="EK9" s="9"/>
      <c r="EL9" s="9"/>
      <c r="EM9" s="9"/>
      <c r="EN9" s="9"/>
      <c r="EO9" s="9"/>
      <c r="EP9" s="9"/>
      <c r="EQ9" s="9"/>
      <c r="ER9" s="9"/>
      <c r="ES9" s="9"/>
      <c r="ET9" s="9"/>
      <c r="EU9" s="9"/>
      <c r="EV9" s="9"/>
      <c r="EW9" s="9"/>
      <c r="EX9" s="9"/>
      <c r="EY9" s="9"/>
      <c r="EZ9" s="9"/>
      <c r="FA9" s="9"/>
      <c r="FB9" s="9"/>
      <c r="FC9" s="9"/>
      <c r="FD9" s="9"/>
      <c r="FE9" s="9"/>
      <c r="FF9" s="9"/>
      <c r="FG9" s="9"/>
      <c r="FH9" s="9"/>
      <c r="FI9" s="9"/>
      <c r="FJ9" s="9"/>
      <c r="FK9" s="9"/>
      <c r="FL9" s="9"/>
      <c r="FM9" s="9"/>
      <c r="FN9" s="9"/>
      <c r="FO9" s="9"/>
      <c r="FP9" s="9"/>
      <c r="FQ9" s="9"/>
      <c r="FR9" s="9"/>
      <c r="FS9" s="9"/>
      <c r="FT9" s="9"/>
      <c r="FU9" s="9"/>
      <c r="FV9" s="9"/>
      <c r="FW9" s="9"/>
      <c r="FX9" s="9"/>
      <c r="FY9" s="9"/>
      <c r="FZ9" s="9"/>
      <c r="GA9" s="9"/>
      <c r="GB9" s="9"/>
      <c r="GC9" s="9"/>
      <c r="GD9" s="9"/>
      <c r="GE9" s="9"/>
      <c r="GF9" s="9"/>
      <c r="GG9" s="9"/>
      <c r="GH9" s="9"/>
      <c r="GI9" s="9"/>
      <c r="GJ9" s="9"/>
      <c r="GK9" s="9"/>
      <c r="GL9" s="9"/>
      <c r="GM9" s="9"/>
      <c r="GN9" s="9"/>
      <c r="GO9" s="9"/>
      <c r="GP9" s="9"/>
      <c r="GQ9" s="9"/>
      <c r="GR9" s="9"/>
      <c r="GS9" s="9"/>
      <c r="GT9" s="9"/>
      <c r="GU9" s="9"/>
      <c r="GV9" s="9"/>
      <c r="GW9" s="9"/>
      <c r="GX9" s="9"/>
      <c r="GY9" s="9"/>
      <c r="GZ9" s="9"/>
      <c r="HA9" s="9"/>
      <c r="HB9" s="9"/>
      <c r="HC9" s="9"/>
      <c r="HD9" s="9"/>
      <c r="HE9" s="9"/>
      <c r="HF9" s="9"/>
      <c r="HG9" s="9"/>
      <c r="HH9" s="9"/>
      <c r="HI9" s="9"/>
      <c r="HJ9" s="9"/>
      <c r="HK9" s="9"/>
      <c r="HL9" s="9"/>
      <c r="HM9" s="9"/>
      <c r="HN9" s="9"/>
      <c r="HO9" s="9"/>
      <c r="HP9" s="9"/>
      <c r="HQ9" s="9"/>
      <c r="HR9" s="9"/>
      <c r="HS9" s="9"/>
      <c r="HT9" s="9"/>
      <c r="HU9" s="9"/>
      <c r="HV9" s="9"/>
      <c r="HW9" s="9"/>
      <c r="HX9" s="9"/>
      <c r="HY9" s="9"/>
      <c r="HZ9" s="9"/>
      <c r="IA9" s="9"/>
      <c r="IB9" s="9"/>
      <c r="IC9" s="9"/>
      <c r="ID9" s="9"/>
      <c r="IE9" s="9"/>
      <c r="IF9" s="9"/>
      <c r="IG9" s="9"/>
      <c r="IH9" s="9"/>
      <c r="II9" s="9"/>
      <c r="IJ9" s="9"/>
      <c r="IK9" s="9"/>
      <c r="IL9" s="9"/>
      <c r="IM9" s="9"/>
      <c r="IN9" s="9"/>
      <c r="IO9" s="9"/>
      <c r="IP9" s="9"/>
      <c r="IQ9" s="9"/>
      <c r="IR9" s="9"/>
      <c r="IS9" s="9"/>
    </row>
    <row r="10" spans="1:253" ht="15">
      <c r="A10" s="13" t="s">
        <v>27</v>
      </c>
      <c r="B10" s="8" t="s">
        <v>16</v>
      </c>
      <c r="C10" s="8" t="s">
        <v>14</v>
      </c>
      <c r="D10" s="8">
        <v>59761</v>
      </c>
      <c r="E10" s="9"/>
      <c r="F10" s="9"/>
      <c r="G10" s="9">
        <v>0.4</v>
      </c>
      <c r="H10" s="14">
        <f>D10*G10</f>
        <v>23904.400000000001</v>
      </c>
      <c r="I10" s="9"/>
      <c r="J10" s="14"/>
      <c r="K10" s="14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9"/>
      <c r="EQ10" s="9"/>
      <c r="ER10" s="9"/>
      <c r="ES10" s="9"/>
      <c r="ET10" s="9"/>
      <c r="EU10" s="9"/>
      <c r="EV10" s="9"/>
      <c r="EW10" s="9"/>
      <c r="EX10" s="9"/>
      <c r="EY10" s="9"/>
      <c r="EZ10" s="9"/>
      <c r="FA10" s="9"/>
      <c r="FB10" s="9"/>
      <c r="FC10" s="9"/>
      <c r="FD10" s="9"/>
      <c r="FE10" s="9"/>
      <c r="FF10" s="9"/>
      <c r="FG10" s="9"/>
      <c r="FH10" s="9"/>
      <c r="FI10" s="9"/>
      <c r="FJ10" s="9"/>
      <c r="FK10" s="9"/>
      <c r="FL10" s="9"/>
      <c r="FM10" s="9"/>
      <c r="FN10" s="9"/>
      <c r="FO10" s="9"/>
      <c r="FP10" s="9"/>
      <c r="FQ10" s="9"/>
      <c r="FR10" s="9"/>
      <c r="FS10" s="9"/>
      <c r="FT10" s="9"/>
      <c r="FU10" s="9"/>
      <c r="FV10" s="9"/>
      <c r="FW10" s="9"/>
      <c r="FX10" s="9"/>
      <c r="FY10" s="9"/>
      <c r="FZ10" s="9"/>
      <c r="GA10" s="9"/>
      <c r="GB10" s="9"/>
      <c r="GC10" s="9"/>
      <c r="GD10" s="9"/>
      <c r="GE10" s="9"/>
      <c r="GF10" s="9"/>
      <c r="GG10" s="9"/>
      <c r="GH10" s="9"/>
      <c r="GI10" s="9"/>
      <c r="GJ10" s="9"/>
      <c r="GK10" s="9"/>
      <c r="GL10" s="9"/>
      <c r="GM10" s="9"/>
      <c r="GN10" s="9"/>
      <c r="GO10" s="9"/>
      <c r="GP10" s="9"/>
      <c r="GQ10" s="9"/>
      <c r="GR10" s="9"/>
      <c r="GS10" s="9"/>
      <c r="GT10" s="9"/>
      <c r="GU10" s="9"/>
      <c r="GV10" s="9"/>
      <c r="GW10" s="9"/>
      <c r="GX10" s="9"/>
      <c r="GY10" s="9"/>
      <c r="GZ10" s="9"/>
      <c r="HA10" s="9"/>
      <c r="HB10" s="9"/>
      <c r="HC10" s="9"/>
      <c r="HD10" s="9"/>
      <c r="HE10" s="9"/>
      <c r="HF10" s="9"/>
      <c r="HG10" s="9"/>
      <c r="HH10" s="9"/>
      <c r="HI10" s="9"/>
      <c r="HJ10" s="9"/>
      <c r="HK10" s="9"/>
      <c r="HL10" s="9"/>
      <c r="HM10" s="9"/>
      <c r="HN10" s="9"/>
      <c r="HO10" s="9"/>
      <c r="HP10" s="9"/>
      <c r="HQ10" s="9"/>
      <c r="HR10" s="9"/>
      <c r="HS10" s="9"/>
      <c r="HT10" s="9"/>
      <c r="HU10" s="9"/>
      <c r="HV10" s="9"/>
      <c r="HW10" s="9"/>
      <c r="HX10" s="9"/>
      <c r="HY10" s="9"/>
      <c r="HZ10" s="9"/>
      <c r="IA10" s="9"/>
      <c r="IB10" s="9"/>
      <c r="IC10" s="9"/>
      <c r="ID10" s="9"/>
      <c r="IE10" s="9"/>
      <c r="IF10" s="9"/>
      <c r="IG10" s="9"/>
      <c r="IH10" s="9"/>
      <c r="II10" s="9"/>
      <c r="IJ10" s="9"/>
      <c r="IK10" s="9"/>
      <c r="IL10" s="9"/>
      <c r="IM10" s="9"/>
      <c r="IN10" s="9"/>
      <c r="IO10" s="9"/>
      <c r="IP10" s="9"/>
      <c r="IQ10" s="9"/>
      <c r="IR10" s="9"/>
      <c r="IS10" s="9"/>
    </row>
    <row r="11" spans="1:253" ht="15">
      <c r="A11" s="13" t="s">
        <v>27</v>
      </c>
      <c r="B11" s="8" t="s">
        <v>17</v>
      </c>
      <c r="C11" s="8" t="s">
        <v>14</v>
      </c>
      <c r="D11" s="8">
        <v>4911767</v>
      </c>
      <c r="E11" s="9"/>
      <c r="F11" s="9"/>
      <c r="G11" s="9">
        <v>0.2</v>
      </c>
      <c r="H11" s="14">
        <f>D11*G11</f>
        <v>982353.4</v>
      </c>
      <c r="I11" s="9"/>
      <c r="J11" s="14"/>
      <c r="K11" s="14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/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/>
      <c r="IE11" s="9"/>
      <c r="IF11" s="9"/>
      <c r="IG11" s="9"/>
      <c r="IH11" s="9"/>
      <c r="II11" s="9"/>
      <c r="IJ11" s="9"/>
      <c r="IK11" s="9"/>
      <c r="IL11" s="9"/>
      <c r="IM11" s="9"/>
      <c r="IN11" s="9"/>
      <c r="IO11" s="9"/>
      <c r="IP11" s="9"/>
      <c r="IQ11" s="9"/>
      <c r="IR11" s="9"/>
      <c r="IS11" s="9"/>
    </row>
    <row r="12" spans="1:253" ht="15">
      <c r="A12" s="13" t="s">
        <v>27</v>
      </c>
      <c r="B12" s="8" t="s">
        <v>18</v>
      </c>
      <c r="C12" s="8" t="s">
        <v>14</v>
      </c>
      <c r="D12" s="8">
        <v>788127</v>
      </c>
      <c r="E12" s="9"/>
      <c r="F12" s="9"/>
      <c r="G12" s="9">
        <v>0.7</v>
      </c>
      <c r="H12" s="14">
        <f>D12*G12</f>
        <v>551688.89999999991</v>
      </c>
      <c r="I12" s="9"/>
      <c r="J12" s="14"/>
      <c r="K12" s="14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/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/>
      <c r="IE12" s="9"/>
      <c r="IF12" s="9"/>
      <c r="IG12" s="9"/>
      <c r="IH12" s="9"/>
      <c r="II12" s="9"/>
      <c r="IJ12" s="9"/>
      <c r="IK12" s="9"/>
      <c r="IL12" s="9"/>
      <c r="IM12" s="9"/>
      <c r="IN12" s="9"/>
      <c r="IO12" s="9"/>
      <c r="IP12" s="9"/>
      <c r="IQ12" s="9"/>
      <c r="IR12" s="9"/>
      <c r="IS12" s="9"/>
    </row>
    <row r="13" spans="1:253" ht="15">
      <c r="A13" s="13" t="s">
        <v>27</v>
      </c>
      <c r="B13" s="8" t="s">
        <v>19</v>
      </c>
      <c r="C13" s="8" t="s">
        <v>14</v>
      </c>
      <c r="D13" s="8">
        <v>6870403</v>
      </c>
      <c r="E13" s="9"/>
      <c r="F13" s="9"/>
      <c r="G13" s="9">
        <v>0.2</v>
      </c>
      <c r="H13" s="14">
        <f>D13*G13</f>
        <v>1374080.6</v>
      </c>
      <c r="I13" s="9"/>
      <c r="J13" s="14"/>
      <c r="K13" s="14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/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/>
      <c r="IE13" s="9"/>
      <c r="IF13" s="9"/>
      <c r="IG13" s="9"/>
      <c r="IH13" s="9"/>
      <c r="II13" s="9"/>
      <c r="IJ13" s="9"/>
      <c r="IK13" s="9"/>
      <c r="IL13" s="9"/>
      <c r="IM13" s="9"/>
      <c r="IN13" s="9"/>
      <c r="IO13" s="9"/>
      <c r="IP13" s="9"/>
      <c r="IQ13" s="9"/>
      <c r="IR13" s="9"/>
      <c r="IS13" s="9"/>
    </row>
    <row r="14" spans="1:253" ht="15">
      <c r="A14" s="7"/>
      <c r="E14" s="9"/>
      <c r="F14" s="9"/>
      <c r="G14" s="9"/>
      <c r="H14" s="14"/>
      <c r="I14" s="9"/>
      <c r="J14" s="22">
        <v>1.5</v>
      </c>
      <c r="K14" s="14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  <c r="II14" s="9"/>
      <c r="IJ14" s="9"/>
      <c r="IK14" s="9"/>
      <c r="IL14" s="9"/>
      <c r="IM14" s="9"/>
      <c r="IN14" s="9"/>
      <c r="IO14" s="9"/>
      <c r="IP14" s="9"/>
      <c r="IQ14" s="9"/>
      <c r="IR14" s="9"/>
      <c r="IS14" s="9"/>
    </row>
    <row r="15" spans="1:253" ht="20" customHeight="1">
      <c r="A15" s="13" t="s">
        <v>27</v>
      </c>
      <c r="B15" s="8" t="s">
        <v>47</v>
      </c>
      <c r="C15" s="8" t="s">
        <v>14</v>
      </c>
      <c r="H15" s="8">
        <f>SUM(H4:H13)</f>
        <v>58351751.999999993</v>
      </c>
      <c r="K15" s="8">
        <f>H15*J14/1000000</f>
        <v>87.527627999999979</v>
      </c>
    </row>
    <row r="17" spans="1:253" s="19" customFormat="1" ht="15">
      <c r="A17" s="17"/>
      <c r="B17" s="18"/>
      <c r="C17" s="18"/>
      <c r="D17" s="18"/>
      <c r="H17" s="20"/>
      <c r="J17" s="20"/>
      <c r="K17" s="20"/>
    </row>
    <row r="18" spans="1:253" ht="15">
      <c r="A18" s="13" t="s">
        <v>33</v>
      </c>
      <c r="B18" s="8" t="s">
        <v>13</v>
      </c>
      <c r="C18" s="8" t="s">
        <v>14</v>
      </c>
      <c r="D18" s="8">
        <v>298089390</v>
      </c>
      <c r="E18" s="9"/>
      <c r="F18" s="9"/>
      <c r="G18" s="9">
        <f>G4</f>
        <v>0.8</v>
      </c>
      <c r="H18" s="14">
        <f>D18*G18</f>
        <v>238471512</v>
      </c>
      <c r="I18" s="9"/>
      <c r="J18" s="14"/>
      <c r="K18" s="14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</row>
    <row r="19" spans="1:253" ht="15">
      <c r="A19" s="13" t="s">
        <v>33</v>
      </c>
      <c r="B19" s="15" t="s">
        <v>43</v>
      </c>
      <c r="C19" s="15" t="s">
        <v>14</v>
      </c>
      <c r="D19" s="8">
        <v>19703194</v>
      </c>
      <c r="E19" s="9"/>
      <c r="F19" s="9"/>
      <c r="G19" s="9">
        <f t="shared" ref="G19:G27" si="1">G5</f>
        <v>0.8</v>
      </c>
      <c r="H19" s="14">
        <f t="shared" ref="H19:H22" si="2">D19*G19</f>
        <v>15762555.200000001</v>
      </c>
      <c r="I19" s="9"/>
      <c r="J19" s="14"/>
      <c r="K19" s="14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</row>
    <row r="20" spans="1:253" ht="15">
      <c r="A20" s="13" t="s">
        <v>33</v>
      </c>
      <c r="B20" s="15" t="s">
        <v>44</v>
      </c>
      <c r="C20" s="15" t="s">
        <v>14</v>
      </c>
      <c r="D20" s="8">
        <v>148097</v>
      </c>
      <c r="E20" s="9"/>
      <c r="F20" s="9"/>
      <c r="G20" s="9">
        <f t="shared" si="1"/>
        <v>0.8</v>
      </c>
      <c r="H20" s="14">
        <f t="shared" si="2"/>
        <v>118477.6</v>
      </c>
      <c r="I20" s="9"/>
      <c r="J20" s="14"/>
      <c r="K20" s="14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9"/>
      <c r="DQ20" s="9"/>
      <c r="DR20" s="9"/>
      <c r="DS20" s="9"/>
      <c r="DT20" s="9"/>
      <c r="DU20" s="9"/>
      <c r="DV20" s="9"/>
      <c r="DW20" s="9"/>
      <c r="DX20" s="9"/>
      <c r="DY20" s="9"/>
      <c r="DZ20" s="9"/>
      <c r="EA20" s="9"/>
      <c r="EB20" s="9"/>
      <c r="EC20" s="9"/>
      <c r="ED20" s="9"/>
      <c r="EE20" s="9"/>
      <c r="EF20" s="9"/>
      <c r="EG20" s="9"/>
      <c r="EH20" s="9"/>
      <c r="EI20" s="9"/>
      <c r="EJ20" s="9"/>
      <c r="EK20" s="9"/>
      <c r="EL20" s="9"/>
      <c r="EM20" s="9"/>
      <c r="EN20" s="9"/>
      <c r="EO20" s="9"/>
      <c r="EP20" s="9"/>
      <c r="EQ20" s="9"/>
      <c r="ER20" s="9"/>
      <c r="ES20" s="9"/>
      <c r="ET20" s="9"/>
      <c r="EU20" s="9"/>
      <c r="EV20" s="9"/>
      <c r="EW20" s="9"/>
      <c r="EX20" s="9"/>
      <c r="EY20" s="9"/>
      <c r="EZ20" s="9"/>
      <c r="FA20" s="9"/>
      <c r="FB20" s="9"/>
      <c r="FC20" s="9"/>
      <c r="FD20" s="9"/>
      <c r="FE20" s="9"/>
      <c r="FF20" s="9"/>
      <c r="FG20" s="9"/>
      <c r="FH20" s="9"/>
      <c r="FI20" s="9"/>
      <c r="FJ20" s="9"/>
      <c r="FK20" s="9"/>
      <c r="FL20" s="9"/>
      <c r="FM20" s="9"/>
      <c r="FN20" s="9"/>
      <c r="FO20" s="9"/>
      <c r="FP20" s="9"/>
      <c r="FQ20" s="9"/>
      <c r="FR20" s="9"/>
      <c r="FS20" s="9"/>
      <c r="FT20" s="9"/>
      <c r="FU20" s="9"/>
      <c r="FV20" s="9"/>
      <c r="FW20" s="9"/>
      <c r="FX20" s="9"/>
      <c r="FY20" s="9"/>
      <c r="FZ20" s="9"/>
      <c r="GA20" s="9"/>
      <c r="GB20" s="9"/>
      <c r="GC20" s="9"/>
      <c r="GD20" s="9"/>
      <c r="GE20" s="9"/>
      <c r="GF20" s="9"/>
      <c r="GG20" s="9"/>
      <c r="GH20" s="9"/>
      <c r="GI20" s="9"/>
      <c r="GJ20" s="9"/>
      <c r="GK20" s="9"/>
      <c r="GL20" s="9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  <c r="II20" s="9"/>
      <c r="IJ20" s="9"/>
      <c r="IK20" s="9"/>
      <c r="IL20" s="9"/>
      <c r="IM20" s="9"/>
      <c r="IN20" s="9"/>
      <c r="IO20" s="9"/>
      <c r="IP20" s="9"/>
      <c r="IQ20" s="9"/>
      <c r="IR20" s="9"/>
      <c r="IS20" s="9"/>
    </row>
    <row r="21" spans="1:253" ht="15">
      <c r="A21" s="13" t="s">
        <v>33</v>
      </c>
      <c r="B21" s="15" t="s">
        <v>45</v>
      </c>
      <c r="C21" s="15" t="s">
        <v>14</v>
      </c>
      <c r="D21" s="8">
        <v>8478437</v>
      </c>
      <c r="E21" s="9"/>
      <c r="F21" s="9"/>
      <c r="G21" s="9">
        <f t="shared" si="1"/>
        <v>0.8</v>
      </c>
      <c r="H21" s="14">
        <f t="shared" si="2"/>
        <v>6782749.6000000006</v>
      </c>
      <c r="I21" s="9"/>
      <c r="J21" s="14"/>
      <c r="K21" s="14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</row>
    <row r="22" spans="1:253" ht="15">
      <c r="A22" s="13" t="s">
        <v>33</v>
      </c>
      <c r="B22" s="15" t="s">
        <v>50</v>
      </c>
      <c r="C22" s="15" t="s">
        <v>14</v>
      </c>
      <c r="D22" s="8">
        <v>110768272</v>
      </c>
      <c r="E22" s="9"/>
      <c r="F22" s="9"/>
      <c r="G22" s="9">
        <f t="shared" si="1"/>
        <v>0.15</v>
      </c>
      <c r="H22" s="14">
        <f t="shared" si="2"/>
        <v>16615240.799999999</v>
      </c>
      <c r="I22" s="9"/>
      <c r="J22" s="14"/>
      <c r="K22" s="14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</row>
    <row r="23" spans="1:253" ht="15">
      <c r="A23" s="13" t="s">
        <v>33</v>
      </c>
      <c r="B23" s="8" t="s">
        <v>15</v>
      </c>
      <c r="C23" s="8" t="s">
        <v>14</v>
      </c>
      <c r="D23" s="8">
        <v>67906667</v>
      </c>
      <c r="E23" s="9"/>
      <c r="F23" s="9"/>
      <c r="G23" s="9">
        <f t="shared" si="1"/>
        <v>0.2</v>
      </c>
      <c r="H23" s="14">
        <f>D23*G23</f>
        <v>13581333.4</v>
      </c>
      <c r="I23" s="9"/>
      <c r="J23" s="14"/>
      <c r="K23" s="14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</row>
    <row r="24" spans="1:253" ht="15">
      <c r="A24" s="13" t="s">
        <v>33</v>
      </c>
      <c r="B24" s="8" t="s">
        <v>16</v>
      </c>
      <c r="C24" s="8" t="s">
        <v>14</v>
      </c>
      <c r="D24" s="8">
        <v>800562</v>
      </c>
      <c r="E24" s="9"/>
      <c r="F24" s="9"/>
      <c r="G24" s="9">
        <f t="shared" si="1"/>
        <v>0.4</v>
      </c>
      <c r="H24" s="14">
        <f>D24*G24</f>
        <v>320224.80000000005</v>
      </c>
      <c r="I24" s="9"/>
      <c r="J24" s="14"/>
      <c r="K24" s="14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</row>
    <row r="25" spans="1:253" ht="15">
      <c r="A25" s="13" t="s">
        <v>33</v>
      </c>
      <c r="B25" s="8" t="s">
        <v>17</v>
      </c>
      <c r="C25" s="8" t="s">
        <v>14</v>
      </c>
      <c r="D25" s="8">
        <v>64703829</v>
      </c>
      <c r="E25" s="9"/>
      <c r="F25" s="9"/>
      <c r="G25" s="9">
        <f t="shared" si="1"/>
        <v>0.2</v>
      </c>
      <c r="H25" s="14">
        <f>D25*G25</f>
        <v>12940765.800000001</v>
      </c>
      <c r="I25" s="9"/>
      <c r="J25" s="14"/>
      <c r="K25" s="14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</row>
    <row r="26" spans="1:253" ht="15">
      <c r="A26" s="13" t="s">
        <v>33</v>
      </c>
      <c r="B26" s="8" t="s">
        <v>18</v>
      </c>
      <c r="C26" s="8" t="s">
        <v>14</v>
      </c>
      <c r="D26" s="8">
        <v>4960661</v>
      </c>
      <c r="E26" s="9"/>
      <c r="F26" s="9"/>
      <c r="G26" s="9">
        <f t="shared" si="1"/>
        <v>0.7</v>
      </c>
      <c r="H26" s="14">
        <f>D26*G26</f>
        <v>3472462.6999999997</v>
      </c>
      <c r="I26" s="9"/>
      <c r="J26" s="14"/>
      <c r="K26" s="14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</row>
    <row r="27" spans="1:253" ht="15">
      <c r="A27" s="13" t="s">
        <v>33</v>
      </c>
      <c r="B27" s="8" t="s">
        <v>19</v>
      </c>
      <c r="C27" s="8" t="s">
        <v>14</v>
      </c>
      <c r="D27" s="8">
        <v>56340060</v>
      </c>
      <c r="E27" s="9"/>
      <c r="F27" s="9"/>
      <c r="G27" s="9">
        <f t="shared" si="1"/>
        <v>0.2</v>
      </c>
      <c r="H27" s="14">
        <f>D27*G27</f>
        <v>11268012</v>
      </c>
      <c r="I27" s="9"/>
      <c r="J27" s="14"/>
      <c r="K27" s="14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9"/>
      <c r="DQ27" s="9"/>
      <c r="DR27" s="9"/>
      <c r="DS27" s="9"/>
      <c r="DT27" s="9"/>
      <c r="DU27" s="9"/>
      <c r="DV27" s="9"/>
      <c r="DW27" s="9"/>
      <c r="DX27" s="9"/>
      <c r="DY27" s="9"/>
      <c r="DZ27" s="9"/>
      <c r="EA27" s="9"/>
      <c r="EB27" s="9"/>
      <c r="EC27" s="9"/>
      <c r="ED27" s="9"/>
      <c r="EE27" s="9"/>
      <c r="EF27" s="9"/>
      <c r="EG27" s="9"/>
      <c r="EH27" s="9"/>
      <c r="EI27" s="9"/>
      <c r="EJ27" s="9"/>
      <c r="EK27" s="9"/>
      <c r="EL27" s="9"/>
      <c r="EM27" s="9"/>
      <c r="EN27" s="9"/>
      <c r="EO27" s="9"/>
      <c r="EP27" s="9"/>
      <c r="EQ27" s="9"/>
      <c r="ER27" s="9"/>
      <c r="ES27" s="9"/>
      <c r="ET27" s="9"/>
      <c r="EU27" s="9"/>
      <c r="EV27" s="9"/>
      <c r="EW27" s="9"/>
      <c r="EX27" s="9"/>
      <c r="EY27" s="9"/>
      <c r="EZ27" s="9"/>
      <c r="FA27" s="9"/>
      <c r="FB27" s="9"/>
      <c r="FC27" s="9"/>
      <c r="FD27" s="9"/>
      <c r="FE27" s="9"/>
      <c r="FF27" s="9"/>
      <c r="FG27" s="9"/>
      <c r="FH27" s="9"/>
      <c r="FI27" s="9"/>
      <c r="FJ27" s="9"/>
      <c r="FK27" s="9"/>
      <c r="FL27" s="9"/>
      <c r="FM27" s="9"/>
      <c r="FN27" s="9"/>
      <c r="FO27" s="9"/>
      <c r="FP27" s="9"/>
      <c r="FQ27" s="9"/>
      <c r="FR27" s="9"/>
      <c r="FS27" s="9"/>
      <c r="FT27" s="9"/>
      <c r="FU27" s="9"/>
      <c r="FV27" s="9"/>
      <c r="FW27" s="9"/>
      <c r="FX27" s="9"/>
      <c r="FY27" s="9"/>
      <c r="FZ27" s="9"/>
      <c r="GA27" s="9"/>
      <c r="GB27" s="9"/>
      <c r="GC27" s="9"/>
      <c r="GD27" s="9"/>
      <c r="GE27" s="9"/>
      <c r="GF27" s="9"/>
      <c r="GG27" s="9"/>
      <c r="GH27" s="9"/>
      <c r="GI27" s="9"/>
      <c r="GJ27" s="9"/>
      <c r="GK27" s="9"/>
      <c r="GL27" s="9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  <c r="II27" s="9"/>
      <c r="IJ27" s="9"/>
      <c r="IK27" s="9"/>
      <c r="IL27" s="9"/>
      <c r="IM27" s="9"/>
      <c r="IN27" s="9"/>
      <c r="IO27" s="9"/>
      <c r="IP27" s="9"/>
      <c r="IQ27" s="9"/>
      <c r="IR27" s="9"/>
      <c r="IS27" s="9"/>
    </row>
    <row r="28" spans="1:253" ht="15">
      <c r="A28" s="7"/>
      <c r="E28" s="9"/>
      <c r="F28" s="9"/>
      <c r="G28" s="9"/>
      <c r="H28" s="14"/>
      <c r="I28" s="9"/>
      <c r="J28" s="22">
        <v>1.5</v>
      </c>
      <c r="K28" s="14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9"/>
      <c r="DQ28" s="9"/>
      <c r="DR28" s="9"/>
      <c r="DS28" s="9"/>
      <c r="DT28" s="9"/>
      <c r="DU28" s="9"/>
      <c r="DV28" s="9"/>
      <c r="DW28" s="9"/>
      <c r="DX28" s="9"/>
      <c r="DY28" s="9"/>
      <c r="DZ28" s="9"/>
      <c r="EA28" s="9"/>
      <c r="EB28" s="9"/>
      <c r="EC28" s="9"/>
      <c r="ED28" s="9"/>
      <c r="EE28" s="9"/>
      <c r="EF28" s="9"/>
      <c r="EG28" s="9"/>
      <c r="EH28" s="9"/>
      <c r="EI28" s="9"/>
      <c r="EJ28" s="9"/>
      <c r="EK28" s="9"/>
      <c r="EL28" s="9"/>
      <c r="EM28" s="9"/>
      <c r="EN28" s="9"/>
      <c r="EO28" s="9"/>
      <c r="EP28" s="9"/>
      <c r="EQ28" s="9"/>
      <c r="ER28" s="9"/>
      <c r="ES28" s="9"/>
      <c r="ET28" s="9"/>
      <c r="EU28" s="9"/>
      <c r="EV28" s="9"/>
      <c r="EW28" s="9"/>
      <c r="EX28" s="9"/>
      <c r="EY28" s="9"/>
      <c r="EZ28" s="9"/>
      <c r="FA28" s="9"/>
      <c r="FB28" s="9"/>
      <c r="FC28" s="9"/>
      <c r="FD28" s="9"/>
      <c r="FE28" s="9"/>
      <c r="FF28" s="9"/>
      <c r="FG28" s="9"/>
      <c r="FH28" s="9"/>
      <c r="FI28" s="9"/>
      <c r="FJ28" s="9"/>
      <c r="FK28" s="9"/>
      <c r="FL28" s="9"/>
      <c r="FM28" s="9"/>
      <c r="FN28" s="9"/>
      <c r="FO28" s="9"/>
      <c r="FP28" s="9"/>
      <c r="FQ28" s="9"/>
      <c r="FR28" s="9"/>
      <c r="FS28" s="9"/>
      <c r="FT28" s="9"/>
      <c r="FU28" s="9"/>
      <c r="FV28" s="9"/>
      <c r="FW28" s="9"/>
      <c r="FX28" s="9"/>
      <c r="FY28" s="9"/>
      <c r="FZ28" s="9"/>
      <c r="GA28" s="9"/>
      <c r="GB28" s="9"/>
      <c r="GC28" s="9"/>
      <c r="GD28" s="9"/>
      <c r="GE28" s="9"/>
      <c r="GF28" s="9"/>
      <c r="GG28" s="9"/>
      <c r="GH28" s="9"/>
      <c r="GI28" s="9"/>
      <c r="GJ28" s="9"/>
      <c r="GK28" s="9"/>
      <c r="GL28" s="9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  <c r="II28" s="9"/>
      <c r="IJ28" s="9"/>
      <c r="IK28" s="9"/>
      <c r="IL28" s="9"/>
      <c r="IM28" s="9"/>
      <c r="IN28" s="9"/>
      <c r="IO28" s="9"/>
      <c r="IP28" s="9"/>
      <c r="IQ28" s="9"/>
      <c r="IR28" s="9"/>
      <c r="IS28" s="9"/>
    </row>
    <row r="29" spans="1:253" ht="15">
      <c r="A29" s="13" t="s">
        <v>33</v>
      </c>
      <c r="B29" s="8" t="s">
        <v>47</v>
      </c>
      <c r="C29" s="8" t="s">
        <v>14</v>
      </c>
      <c r="E29" s="9"/>
      <c r="F29" s="9"/>
      <c r="G29" s="9"/>
      <c r="H29" s="8">
        <f>SUM(H18:H27)</f>
        <v>319333333.89999998</v>
      </c>
      <c r="I29" s="9"/>
      <c r="K29" s="8">
        <f>H29*J28/1000000</f>
        <v>479.00000084999999</v>
      </c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9"/>
      <c r="DQ29" s="9"/>
      <c r="DR29" s="9"/>
      <c r="DS29" s="9"/>
      <c r="DT29" s="9"/>
      <c r="DU29" s="9"/>
      <c r="DV29" s="9"/>
      <c r="DW29" s="9"/>
      <c r="DX29" s="9"/>
      <c r="DY29" s="9"/>
      <c r="DZ29" s="9"/>
      <c r="EA29" s="9"/>
      <c r="EB29" s="9"/>
      <c r="EC29" s="9"/>
      <c r="ED29" s="9"/>
      <c r="EE29" s="9"/>
      <c r="EF29" s="9"/>
      <c r="EG29" s="9"/>
      <c r="EH29" s="9"/>
      <c r="EI29" s="9"/>
      <c r="EJ29" s="9"/>
      <c r="EK29" s="9"/>
      <c r="EL29" s="9"/>
      <c r="EM29" s="9"/>
      <c r="EN29" s="9"/>
      <c r="EO29" s="9"/>
      <c r="EP29" s="9"/>
      <c r="EQ29" s="9"/>
      <c r="ER29" s="9"/>
      <c r="ES29" s="9"/>
      <c r="ET29" s="9"/>
      <c r="EU29" s="9"/>
      <c r="EV29" s="9"/>
      <c r="EW29" s="9"/>
      <c r="EX29" s="9"/>
      <c r="EY29" s="9"/>
      <c r="EZ29" s="9"/>
      <c r="FA29" s="9"/>
      <c r="FB29" s="9"/>
      <c r="FC29" s="9"/>
      <c r="FD29" s="9"/>
      <c r="FE29" s="9"/>
      <c r="FF29" s="9"/>
      <c r="FG29" s="9"/>
      <c r="FH29" s="9"/>
      <c r="FI29" s="9"/>
      <c r="FJ29" s="9"/>
      <c r="FK29" s="9"/>
      <c r="FL29" s="9"/>
      <c r="FM29" s="9"/>
      <c r="FN29" s="9"/>
      <c r="FO29" s="9"/>
      <c r="FP29" s="9"/>
      <c r="FQ29" s="9"/>
      <c r="FR29" s="9"/>
      <c r="FS29" s="9"/>
      <c r="FT29" s="9"/>
      <c r="FU29" s="9"/>
      <c r="FV29" s="9"/>
      <c r="FW29" s="9"/>
      <c r="FX29" s="9"/>
      <c r="FY29" s="9"/>
      <c r="FZ29" s="9"/>
      <c r="GA29" s="9"/>
      <c r="GB29" s="9"/>
      <c r="GC29" s="9"/>
      <c r="GD29" s="9"/>
      <c r="GE29" s="9"/>
      <c r="GF29" s="9"/>
      <c r="GG29" s="9"/>
      <c r="GH29" s="9"/>
      <c r="GI29" s="9"/>
      <c r="GJ29" s="9"/>
      <c r="GK29" s="9"/>
      <c r="GL29" s="9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  <c r="II29" s="9"/>
      <c r="IJ29" s="9"/>
      <c r="IK29" s="9"/>
      <c r="IL29" s="9"/>
      <c r="IM29" s="9"/>
      <c r="IN29" s="9"/>
      <c r="IO29" s="9"/>
      <c r="IP29" s="9"/>
      <c r="IQ29" s="9"/>
      <c r="IR29" s="9"/>
      <c r="IS29" s="9"/>
    </row>
    <row r="31" spans="1:253" s="19" customFormat="1" ht="15">
      <c r="A31" s="17"/>
      <c r="B31" s="18"/>
      <c r="C31" s="18"/>
      <c r="D31" s="18"/>
      <c r="H31" s="20"/>
      <c r="J31" s="20"/>
      <c r="K31" s="20"/>
    </row>
    <row r="32" spans="1:253" ht="20" customHeight="1">
      <c r="H32" s="79" t="s">
        <v>67</v>
      </c>
      <c r="K32" s="8" t="s">
        <v>71</v>
      </c>
      <c r="M32" s="78" t="s">
        <v>66</v>
      </c>
      <c r="N32" s="78" t="s">
        <v>69</v>
      </c>
      <c r="O32" s="78" t="s">
        <v>69</v>
      </c>
      <c r="P32" s="78" t="s">
        <v>69</v>
      </c>
      <c r="Q32" s="78" t="s">
        <v>69</v>
      </c>
    </row>
    <row r="33" spans="1:17" ht="20" customHeight="1">
      <c r="A33" s="13" t="s">
        <v>27</v>
      </c>
      <c r="B33" s="74" t="s">
        <v>13</v>
      </c>
      <c r="C33" s="74" t="s">
        <v>65</v>
      </c>
      <c r="D33" s="76">
        <v>56868</v>
      </c>
      <c r="E33" s="74"/>
      <c r="G33" s="16">
        <f>G4</f>
        <v>0.8</v>
      </c>
      <c r="H33" s="77">
        <f>(D33/10000)*G33</f>
        <v>4.5494399999999997</v>
      </c>
      <c r="J33" s="77">
        <f>J$28*G33</f>
        <v>1.2000000000000002</v>
      </c>
      <c r="K33" s="77">
        <f>H33*J33</f>
        <v>5.4593280000000002</v>
      </c>
      <c r="M33" s="16">
        <v>185</v>
      </c>
      <c r="N33" s="8">
        <f>(D33/10000)*M33</f>
        <v>1052.058</v>
      </c>
      <c r="O33" s="26">
        <f>$K33*O$2</f>
        <v>136.48320000000001</v>
      </c>
      <c r="P33" s="26">
        <f t="shared" ref="P33:Q34" si="3">$K33*P$2</f>
        <v>218.37312</v>
      </c>
      <c r="Q33" s="26">
        <f t="shared" si="3"/>
        <v>545.93280000000004</v>
      </c>
    </row>
    <row r="34" spans="1:17" ht="20" customHeight="1">
      <c r="A34" s="13" t="s">
        <v>27</v>
      </c>
      <c r="B34" s="74" t="s">
        <v>43</v>
      </c>
      <c r="C34" s="74" t="s">
        <v>65</v>
      </c>
      <c r="D34" s="76">
        <v>30489</v>
      </c>
      <c r="E34" s="74"/>
      <c r="G34" s="16">
        <f t="shared" ref="G34:G42" si="4">G5</f>
        <v>0.8</v>
      </c>
      <c r="H34" s="77">
        <f t="shared" ref="H34:H42" si="5">(D34/10000)*G34</f>
        <v>2.4391200000000004</v>
      </c>
      <c r="J34" s="77">
        <f t="shared" ref="J34:J42" si="6">J$28*G34</f>
        <v>1.2000000000000002</v>
      </c>
      <c r="K34" s="77">
        <f t="shared" ref="K34:K42" si="7">H34*J34</f>
        <v>2.9269440000000011</v>
      </c>
      <c r="M34" s="16">
        <v>375</v>
      </c>
      <c r="N34" s="8">
        <f>(D34/10000)*M34</f>
        <v>1143.3375000000001</v>
      </c>
      <c r="O34" s="26">
        <f t="shared" ref="O34" si="8">$K34*O$2</f>
        <v>73.173600000000022</v>
      </c>
      <c r="P34" s="26">
        <f t="shared" si="3"/>
        <v>117.07776000000004</v>
      </c>
      <c r="Q34" s="26">
        <f t="shared" si="3"/>
        <v>292.69440000000009</v>
      </c>
    </row>
    <row r="35" spans="1:17" ht="20" customHeight="1">
      <c r="A35" s="13" t="s">
        <v>27</v>
      </c>
      <c r="B35" s="15" t="s">
        <v>44</v>
      </c>
      <c r="C35" s="74" t="s">
        <v>65</v>
      </c>
      <c r="D35" s="76">
        <v>19405</v>
      </c>
      <c r="E35" s="74"/>
      <c r="G35" s="16">
        <f t="shared" si="4"/>
        <v>0.8</v>
      </c>
      <c r="H35" s="77">
        <f t="shared" si="5"/>
        <v>1.5524</v>
      </c>
      <c r="J35" s="77">
        <f t="shared" si="6"/>
        <v>1.2000000000000002</v>
      </c>
      <c r="K35" s="77">
        <f t="shared" si="7"/>
        <v>1.8628800000000003</v>
      </c>
      <c r="N35" s="8"/>
      <c r="O35" s="26"/>
      <c r="P35" s="26"/>
      <c r="Q35" s="26"/>
    </row>
    <row r="36" spans="1:17" ht="20" customHeight="1">
      <c r="A36" s="13" t="s">
        <v>27</v>
      </c>
      <c r="B36" s="74" t="s">
        <v>45</v>
      </c>
      <c r="C36" s="74" t="s">
        <v>65</v>
      </c>
      <c r="D36" s="76">
        <v>21634</v>
      </c>
      <c r="E36" s="74"/>
      <c r="G36" s="16">
        <f t="shared" si="4"/>
        <v>0.8</v>
      </c>
      <c r="H36" s="77">
        <f t="shared" si="5"/>
        <v>1.7307200000000003</v>
      </c>
      <c r="J36" s="77">
        <f t="shared" si="6"/>
        <v>1.2000000000000002</v>
      </c>
      <c r="K36" s="77">
        <f t="shared" si="7"/>
        <v>2.0768640000000005</v>
      </c>
      <c r="N36" s="8"/>
      <c r="O36" s="26"/>
      <c r="P36" s="26"/>
      <c r="Q36" s="26"/>
    </row>
    <row r="37" spans="1:17" ht="20" customHeight="1">
      <c r="A37" s="75" t="s">
        <v>27</v>
      </c>
      <c r="B37" s="74" t="s">
        <v>50</v>
      </c>
      <c r="C37" s="74" t="s">
        <v>65</v>
      </c>
      <c r="D37" s="76">
        <v>839260</v>
      </c>
      <c r="E37" s="74"/>
      <c r="G37" s="16">
        <f t="shared" si="4"/>
        <v>0.15</v>
      </c>
      <c r="H37" s="77">
        <f t="shared" si="5"/>
        <v>12.588900000000001</v>
      </c>
      <c r="J37" s="77">
        <f t="shared" si="6"/>
        <v>0.22499999999999998</v>
      </c>
      <c r="K37" s="77">
        <f t="shared" si="7"/>
        <v>2.8325024999999999</v>
      </c>
      <c r="M37" s="16">
        <v>335</v>
      </c>
      <c r="N37" s="8">
        <f>(D37/10000)*G37*M37</f>
        <v>4217.2815000000001</v>
      </c>
      <c r="O37" s="26">
        <f t="shared" ref="O37:Q37" si="9">$K37*O$2</f>
        <v>70.812562499999999</v>
      </c>
      <c r="P37" s="26">
        <f t="shared" si="9"/>
        <v>113.3001</v>
      </c>
      <c r="Q37" s="26">
        <f t="shared" si="9"/>
        <v>283.25024999999999</v>
      </c>
    </row>
    <row r="38" spans="1:17" ht="20" customHeight="1">
      <c r="A38" s="13" t="s">
        <v>27</v>
      </c>
      <c r="B38" s="74" t="s">
        <v>15</v>
      </c>
      <c r="C38" s="74" t="s">
        <v>65</v>
      </c>
      <c r="D38" s="76">
        <v>103770</v>
      </c>
      <c r="E38" s="74"/>
      <c r="G38" s="16">
        <f t="shared" si="4"/>
        <v>0.2</v>
      </c>
      <c r="H38" s="77">
        <f t="shared" si="5"/>
        <v>2.0754000000000001</v>
      </c>
      <c r="J38" s="77">
        <f t="shared" si="6"/>
        <v>0.30000000000000004</v>
      </c>
      <c r="K38" s="77">
        <f t="shared" si="7"/>
        <v>0.62262000000000017</v>
      </c>
      <c r="N38" s="8"/>
    </row>
    <row r="39" spans="1:17" ht="20" customHeight="1">
      <c r="A39" s="13" t="s">
        <v>27</v>
      </c>
      <c r="B39" s="74" t="s">
        <v>16</v>
      </c>
      <c r="C39" s="74" t="s">
        <v>65</v>
      </c>
      <c r="D39" s="76">
        <v>16999</v>
      </c>
      <c r="E39" s="74"/>
      <c r="G39" s="16">
        <f t="shared" si="4"/>
        <v>0.4</v>
      </c>
      <c r="H39" s="77">
        <f t="shared" si="5"/>
        <v>0.67996000000000001</v>
      </c>
      <c r="J39" s="77">
        <f t="shared" si="6"/>
        <v>0.60000000000000009</v>
      </c>
      <c r="K39" s="77">
        <f t="shared" si="7"/>
        <v>0.40797600000000006</v>
      </c>
      <c r="N39" s="8"/>
    </row>
    <row r="40" spans="1:17" ht="20" customHeight="1">
      <c r="A40" s="13" t="s">
        <v>27</v>
      </c>
      <c r="B40" s="74" t="s">
        <v>17</v>
      </c>
      <c r="C40" s="74" t="s">
        <v>65</v>
      </c>
      <c r="D40" s="76">
        <v>219331</v>
      </c>
      <c r="E40" s="74"/>
      <c r="G40" s="16">
        <f t="shared" si="4"/>
        <v>0.2</v>
      </c>
      <c r="H40" s="77">
        <f t="shared" si="5"/>
        <v>4.3866199999999997</v>
      </c>
      <c r="J40" s="77">
        <f t="shared" si="6"/>
        <v>0.30000000000000004</v>
      </c>
      <c r="K40" s="77">
        <f t="shared" si="7"/>
        <v>1.3159860000000001</v>
      </c>
      <c r="N40" s="8"/>
    </row>
    <row r="41" spans="1:17" ht="20" customHeight="1">
      <c r="A41" s="13" t="s">
        <v>27</v>
      </c>
      <c r="B41" s="74" t="s">
        <v>18</v>
      </c>
      <c r="C41" s="74" t="s">
        <v>65</v>
      </c>
      <c r="D41" s="76">
        <v>24377</v>
      </c>
      <c r="E41" s="74"/>
      <c r="G41" s="16">
        <f t="shared" si="4"/>
        <v>0.7</v>
      </c>
      <c r="H41" s="77">
        <f t="shared" si="5"/>
        <v>1.7063899999999999</v>
      </c>
      <c r="J41" s="77">
        <f t="shared" si="6"/>
        <v>1.0499999999999998</v>
      </c>
      <c r="K41" s="77">
        <f t="shared" si="7"/>
        <v>1.7917094999999996</v>
      </c>
      <c r="N41" s="8"/>
    </row>
    <row r="42" spans="1:17" ht="20" customHeight="1">
      <c r="A42" s="13" t="s">
        <v>27</v>
      </c>
      <c r="B42" s="74" t="s">
        <v>19</v>
      </c>
      <c r="C42" s="74" t="s">
        <v>65</v>
      </c>
      <c r="D42" s="76">
        <v>379141</v>
      </c>
      <c r="E42" s="74"/>
      <c r="G42" s="16">
        <f t="shared" si="4"/>
        <v>0.2</v>
      </c>
      <c r="H42" s="77">
        <f t="shared" si="5"/>
        <v>7.5828199999999999</v>
      </c>
      <c r="J42" s="77">
        <f t="shared" si="6"/>
        <v>0.30000000000000004</v>
      </c>
      <c r="K42" s="77">
        <f t="shared" si="7"/>
        <v>2.2748460000000001</v>
      </c>
      <c r="N42" s="8"/>
    </row>
  </sheetData>
  <mergeCells count="5">
    <mergeCell ref="A1:D1"/>
    <mergeCell ref="G1:H1"/>
    <mergeCell ref="J1:K1"/>
    <mergeCell ref="M1:N1"/>
    <mergeCell ref="O1:Q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N45"/>
  <sheetViews>
    <sheetView workbookViewId="0">
      <selection activeCell="H2" sqref="H2"/>
    </sheetView>
  </sheetViews>
  <sheetFormatPr baseColWidth="10" defaultColWidth="8.33203125" defaultRowHeight="20" customHeight="1" x14ac:dyDescent="0"/>
  <cols>
    <col min="1" max="1" width="16.83203125" style="16" customWidth="1"/>
    <col min="2" max="2" width="21.5" style="16" customWidth="1"/>
    <col min="3" max="3" width="21.33203125" style="16" customWidth="1"/>
    <col min="4" max="5" width="6.5" style="16" customWidth="1"/>
    <col min="6" max="6" width="12" style="8" customWidth="1"/>
    <col min="7" max="7" width="8.33203125" style="16" customWidth="1"/>
    <col min="8" max="8" width="16.6640625" style="16" customWidth="1"/>
    <col min="9" max="9" width="8.33203125" style="16" customWidth="1"/>
    <col min="10" max="10" width="15.33203125" style="16" customWidth="1"/>
    <col min="11" max="11" width="12.6640625" style="8" customWidth="1"/>
    <col min="12" max="12" width="8.33203125" style="16" customWidth="1"/>
    <col min="13" max="13" width="5.83203125" style="8" customWidth="1"/>
    <col min="14" max="14" width="6.6640625" style="8" customWidth="1"/>
    <col min="15" max="248" width="8.33203125" style="16" customWidth="1"/>
    <col min="249" max="16384" width="8.33203125" style="9"/>
  </cols>
  <sheetData>
    <row r="1" spans="1:14" s="9" customFormat="1" ht="15">
      <c r="A1" s="100" t="s">
        <v>34</v>
      </c>
      <c r="B1" s="100"/>
      <c r="C1" s="100"/>
      <c r="D1" s="100"/>
      <c r="E1" s="100"/>
      <c r="F1" s="100"/>
      <c r="J1" s="95" t="s">
        <v>22</v>
      </c>
      <c r="K1" s="96"/>
      <c r="M1" s="97" t="s">
        <v>48</v>
      </c>
      <c r="N1" s="98"/>
    </row>
    <row r="2" spans="1:14" s="9" customFormat="1" ht="30">
      <c r="A2" s="23" t="s">
        <v>23</v>
      </c>
      <c r="B2" s="23" t="s">
        <v>24</v>
      </c>
      <c r="C2" s="23" t="s">
        <v>25</v>
      </c>
      <c r="D2" s="23" t="s">
        <v>26</v>
      </c>
      <c r="E2" s="23" t="s">
        <v>12</v>
      </c>
      <c r="F2" s="10" t="s">
        <v>10</v>
      </c>
      <c r="H2" s="9" t="s">
        <v>51</v>
      </c>
      <c r="J2" s="11" t="s">
        <v>20</v>
      </c>
      <c r="K2" s="12" t="s">
        <v>14</v>
      </c>
      <c r="M2" s="12" t="s">
        <v>20</v>
      </c>
      <c r="N2" s="12" t="s">
        <v>49</v>
      </c>
    </row>
    <row r="3" spans="1:14" s="9" customFormat="1" ht="15">
      <c r="A3" s="15" t="s">
        <v>27</v>
      </c>
      <c r="B3" s="15" t="s">
        <v>30</v>
      </c>
      <c r="C3" s="15" t="s">
        <v>35</v>
      </c>
      <c r="D3" s="16">
        <v>2016</v>
      </c>
      <c r="E3" s="15" t="s">
        <v>14</v>
      </c>
      <c r="F3" s="8">
        <v>164065</v>
      </c>
      <c r="H3" s="14">
        <f>F3-F4</f>
        <v>128673</v>
      </c>
      <c r="J3" s="24">
        <v>0.7</v>
      </c>
      <c r="K3" s="25">
        <f>H3*J3</f>
        <v>90071.099999999991</v>
      </c>
      <c r="M3" s="14"/>
      <c r="N3" s="14"/>
    </row>
    <row r="4" spans="1:14" s="9" customFormat="1" ht="15">
      <c r="A4" s="15" t="s">
        <v>27</v>
      </c>
      <c r="B4" s="15" t="s">
        <v>31</v>
      </c>
      <c r="C4" s="15" t="s">
        <v>35</v>
      </c>
      <c r="D4" s="16">
        <v>2016</v>
      </c>
      <c r="E4" s="15" t="s">
        <v>14</v>
      </c>
      <c r="F4" s="8">
        <v>35392</v>
      </c>
      <c r="J4" s="24"/>
      <c r="K4" s="25"/>
      <c r="M4" s="14"/>
      <c r="N4" s="14"/>
    </row>
    <row r="5" spans="1:14" s="9" customFormat="1" ht="15">
      <c r="A5" s="15" t="s">
        <v>27</v>
      </c>
      <c r="B5" s="15" t="s">
        <v>30</v>
      </c>
      <c r="C5" s="15" t="s">
        <v>42</v>
      </c>
      <c r="D5" s="16">
        <v>2016</v>
      </c>
      <c r="E5" s="15" t="s">
        <v>14</v>
      </c>
      <c r="F5" s="8">
        <v>2575672</v>
      </c>
      <c r="H5" s="14">
        <f>F5-F6</f>
        <v>-28028387</v>
      </c>
      <c r="J5" s="24">
        <v>0.8</v>
      </c>
      <c r="K5" s="25">
        <f>H5*J5</f>
        <v>-22422709.600000001</v>
      </c>
      <c r="M5" s="14"/>
      <c r="N5" s="14"/>
    </row>
    <row r="6" spans="1:14" s="9" customFormat="1" ht="15">
      <c r="A6" s="15" t="s">
        <v>27</v>
      </c>
      <c r="B6" s="15" t="s">
        <v>31</v>
      </c>
      <c r="C6" s="15" t="s">
        <v>42</v>
      </c>
      <c r="D6" s="16">
        <v>2016</v>
      </c>
      <c r="E6" s="15" t="s">
        <v>14</v>
      </c>
      <c r="F6" s="8">
        <v>30604059</v>
      </c>
      <c r="J6" s="24"/>
      <c r="K6" s="25"/>
      <c r="M6" s="14"/>
      <c r="N6" s="14"/>
    </row>
    <row r="7" spans="1:14" s="9" customFormat="1" ht="15">
      <c r="A7" s="15" t="s">
        <v>27</v>
      </c>
      <c r="B7" s="15" t="s">
        <v>30</v>
      </c>
      <c r="C7" s="15" t="s">
        <v>36</v>
      </c>
      <c r="D7" s="16">
        <v>2016</v>
      </c>
      <c r="E7" s="15" t="s">
        <v>14</v>
      </c>
      <c r="F7" s="8">
        <v>70332</v>
      </c>
      <c r="H7" s="14">
        <f>F7-F8</f>
        <v>-198628</v>
      </c>
      <c r="J7" s="24">
        <v>0.8</v>
      </c>
      <c r="K7" s="25">
        <f>H7*J7</f>
        <v>-158902.40000000002</v>
      </c>
      <c r="M7" s="14"/>
      <c r="N7" s="14"/>
    </row>
    <row r="8" spans="1:14" s="9" customFormat="1" ht="15">
      <c r="A8" s="15" t="s">
        <v>27</v>
      </c>
      <c r="B8" s="15" t="s">
        <v>31</v>
      </c>
      <c r="C8" s="15" t="s">
        <v>36</v>
      </c>
      <c r="D8" s="16">
        <v>2016</v>
      </c>
      <c r="E8" s="15" t="s">
        <v>14</v>
      </c>
      <c r="F8" s="8">
        <v>268960</v>
      </c>
      <c r="J8" s="24"/>
      <c r="K8" s="25"/>
      <c r="M8" s="14"/>
      <c r="N8" s="14"/>
    </row>
    <row r="9" spans="1:14" s="9" customFormat="1" ht="15">
      <c r="A9" s="15" t="s">
        <v>27</v>
      </c>
      <c r="B9" s="15" t="s">
        <v>30</v>
      </c>
      <c r="C9" s="15" t="s">
        <v>37</v>
      </c>
      <c r="D9" s="16">
        <v>2016</v>
      </c>
      <c r="E9" s="15" t="s">
        <v>14</v>
      </c>
      <c r="F9" s="8">
        <v>2662323</v>
      </c>
      <c r="H9" s="14">
        <f>F9-F10</f>
        <v>739432</v>
      </c>
      <c r="J9" s="24">
        <v>0.8</v>
      </c>
      <c r="K9" s="25">
        <f>H9*J9</f>
        <v>591545.59999999998</v>
      </c>
      <c r="M9" s="14"/>
      <c r="N9" s="14"/>
    </row>
    <row r="10" spans="1:14" s="9" customFormat="1" ht="15">
      <c r="A10" s="15" t="s">
        <v>27</v>
      </c>
      <c r="B10" s="15" t="s">
        <v>31</v>
      </c>
      <c r="C10" s="15" t="s">
        <v>37</v>
      </c>
      <c r="D10" s="16">
        <v>2016</v>
      </c>
      <c r="E10" s="15" t="s">
        <v>14</v>
      </c>
      <c r="F10" s="8">
        <v>1922891</v>
      </c>
      <c r="J10" s="24"/>
      <c r="K10" s="25"/>
      <c r="M10" s="14"/>
      <c r="N10" s="14"/>
    </row>
    <row r="11" spans="1:14" s="9" customFormat="1" ht="15">
      <c r="A11" s="15" t="s">
        <v>27</v>
      </c>
      <c r="B11" s="15" t="s">
        <v>30</v>
      </c>
      <c r="C11" s="15" t="s">
        <v>38</v>
      </c>
      <c r="D11" s="16">
        <v>2016</v>
      </c>
      <c r="E11" s="15" t="s">
        <v>14</v>
      </c>
      <c r="F11" s="8">
        <v>1552135</v>
      </c>
      <c r="H11" s="14">
        <f>F11-F12</f>
        <v>169482</v>
      </c>
      <c r="J11" s="24">
        <v>1</v>
      </c>
      <c r="K11" s="25">
        <f>H11*J11</f>
        <v>169482</v>
      </c>
      <c r="M11" s="14"/>
      <c r="N11" s="14"/>
    </row>
    <row r="12" spans="1:14" s="9" customFormat="1" ht="15">
      <c r="A12" s="15" t="s">
        <v>27</v>
      </c>
      <c r="B12" s="15" t="s">
        <v>31</v>
      </c>
      <c r="C12" s="15" t="s">
        <v>38</v>
      </c>
      <c r="D12" s="16">
        <v>2016</v>
      </c>
      <c r="E12" s="15" t="s">
        <v>14</v>
      </c>
      <c r="F12" s="8">
        <v>1382653</v>
      </c>
      <c r="J12" s="24"/>
      <c r="K12" s="25"/>
      <c r="M12" s="14"/>
      <c r="N12" s="14"/>
    </row>
    <row r="13" spans="1:14" s="9" customFormat="1" ht="15">
      <c r="A13" s="15" t="s">
        <v>27</v>
      </c>
      <c r="B13" s="15" t="s">
        <v>30</v>
      </c>
      <c r="C13" s="15" t="s">
        <v>39</v>
      </c>
      <c r="D13" s="16">
        <v>2016</v>
      </c>
      <c r="E13" s="15" t="s">
        <v>14</v>
      </c>
      <c r="F13" s="8">
        <v>125974</v>
      </c>
      <c r="H13" s="14">
        <f>F13-F14</f>
        <v>-358336</v>
      </c>
      <c r="J13" s="24">
        <v>0.7</v>
      </c>
      <c r="K13" s="25">
        <f>H13*J13</f>
        <v>-250835.19999999998</v>
      </c>
      <c r="M13" s="14"/>
      <c r="N13" s="14"/>
    </row>
    <row r="14" spans="1:14" s="9" customFormat="1" ht="15">
      <c r="A14" s="15" t="s">
        <v>27</v>
      </c>
      <c r="B14" s="15" t="s">
        <v>31</v>
      </c>
      <c r="C14" s="15" t="s">
        <v>39</v>
      </c>
      <c r="D14" s="16">
        <v>2016</v>
      </c>
      <c r="E14" s="15" t="s">
        <v>14</v>
      </c>
      <c r="F14" s="8">
        <v>484310</v>
      </c>
      <c r="J14" s="24"/>
      <c r="K14" s="25"/>
      <c r="M14" s="8"/>
      <c r="N14" s="14"/>
    </row>
    <row r="15" spans="1:14" s="9" customFormat="1" ht="15">
      <c r="A15" s="15" t="s">
        <v>27</v>
      </c>
      <c r="B15" s="15" t="s">
        <v>30</v>
      </c>
      <c r="C15" s="15" t="s">
        <v>40</v>
      </c>
      <c r="D15" s="16">
        <v>2016</v>
      </c>
      <c r="E15" s="15" t="s">
        <v>14</v>
      </c>
      <c r="F15" s="8">
        <v>20496</v>
      </c>
      <c r="H15" s="14">
        <f>F15-F16</f>
        <v>-222235</v>
      </c>
      <c r="J15" s="24">
        <v>0.9</v>
      </c>
      <c r="K15" s="25">
        <f>H15*J15</f>
        <v>-200011.5</v>
      </c>
      <c r="M15" s="24"/>
      <c r="N15" s="25"/>
    </row>
    <row r="16" spans="1:14" s="9" customFormat="1" ht="15">
      <c r="A16" s="15" t="s">
        <v>27</v>
      </c>
      <c r="B16" s="15" t="s">
        <v>31</v>
      </c>
      <c r="C16" s="15" t="s">
        <v>40</v>
      </c>
      <c r="D16" s="16">
        <v>2016</v>
      </c>
      <c r="E16" s="15" t="s">
        <v>14</v>
      </c>
      <c r="F16" s="8">
        <v>242731</v>
      </c>
      <c r="J16" s="24"/>
      <c r="K16" s="25"/>
      <c r="M16" s="24"/>
      <c r="N16" s="25"/>
    </row>
    <row r="17" spans="1:14" s="9" customFormat="1" ht="15">
      <c r="A17" s="15" t="s">
        <v>27</v>
      </c>
      <c r="B17" s="15" t="s">
        <v>30</v>
      </c>
      <c r="C17" s="15" t="s">
        <v>41</v>
      </c>
      <c r="D17" s="16">
        <v>2016</v>
      </c>
      <c r="E17" s="15" t="s">
        <v>14</v>
      </c>
      <c r="F17" s="8">
        <v>4519025</v>
      </c>
      <c r="H17" s="14">
        <f>F17-F18</f>
        <v>3979313</v>
      </c>
      <c r="J17" s="24">
        <v>0.4</v>
      </c>
      <c r="K17" s="25">
        <f>H17*J17</f>
        <v>1591725.2000000002</v>
      </c>
      <c r="M17" s="24"/>
      <c r="N17" s="25"/>
    </row>
    <row r="18" spans="1:14" s="9" customFormat="1" ht="15">
      <c r="A18" s="15" t="s">
        <v>27</v>
      </c>
      <c r="B18" s="15" t="s">
        <v>31</v>
      </c>
      <c r="C18" s="15" t="s">
        <v>41</v>
      </c>
      <c r="D18" s="16">
        <v>2016</v>
      </c>
      <c r="E18" s="15" t="s">
        <v>14</v>
      </c>
      <c r="F18" s="8">
        <v>539712</v>
      </c>
      <c r="J18" s="24"/>
      <c r="K18" s="25"/>
      <c r="M18" s="24"/>
      <c r="N18" s="25"/>
    </row>
    <row r="19" spans="1:14" s="9" customFormat="1" ht="15">
      <c r="A19" s="15"/>
      <c r="B19" s="15"/>
      <c r="C19" s="15"/>
      <c r="D19" s="16"/>
      <c r="E19" s="15"/>
      <c r="F19" s="8"/>
      <c r="J19" s="24"/>
      <c r="K19" s="25"/>
      <c r="M19" s="22">
        <v>1.5</v>
      </c>
      <c r="N19" s="14"/>
    </row>
    <row r="20" spans="1:14" s="9" customFormat="1" ht="15">
      <c r="A20" s="15"/>
      <c r="B20" s="15" t="s">
        <v>52</v>
      </c>
      <c r="C20" s="15"/>
      <c r="D20" s="16"/>
      <c r="E20" s="15"/>
      <c r="F20" s="8"/>
      <c r="J20" s="24"/>
      <c r="K20" s="25">
        <f>SUM(K3:K18)</f>
        <v>-20589634.799999997</v>
      </c>
      <c r="M20" s="14"/>
      <c r="N20" s="14">
        <f>K20*M19/1000000</f>
        <v>-30.884452199999995</v>
      </c>
    </row>
    <row r="21" spans="1:14" s="9" customFormat="1" ht="15">
      <c r="A21" s="15"/>
      <c r="B21" s="15"/>
      <c r="C21" s="15"/>
      <c r="D21" s="16"/>
      <c r="E21" s="15"/>
      <c r="F21" s="8"/>
      <c r="J21" s="24"/>
      <c r="K21" s="25"/>
      <c r="M21" s="14"/>
      <c r="N21" s="14"/>
    </row>
    <row r="22" spans="1:14" s="19" customFormat="1" ht="15">
      <c r="A22" s="27"/>
      <c r="B22" s="27"/>
      <c r="C22" s="27"/>
      <c r="D22" s="28"/>
      <c r="E22" s="27"/>
      <c r="F22" s="18"/>
      <c r="J22" s="29"/>
      <c r="K22" s="30"/>
      <c r="M22" s="20"/>
      <c r="N22" s="20"/>
    </row>
    <row r="23" spans="1:14" s="9" customFormat="1" ht="15">
      <c r="A23" s="15" t="s">
        <v>33</v>
      </c>
      <c r="B23" s="15" t="s">
        <v>30</v>
      </c>
      <c r="C23" s="15" t="s">
        <v>35</v>
      </c>
      <c r="D23" s="16">
        <v>2016</v>
      </c>
      <c r="E23" s="15" t="s">
        <v>14</v>
      </c>
      <c r="F23" s="8">
        <v>1593264</v>
      </c>
      <c r="H23" s="14">
        <f>F23-F24</f>
        <v>1236959</v>
      </c>
      <c r="J23" s="24">
        <v>0.7</v>
      </c>
      <c r="K23" s="25">
        <f>H23*J23</f>
        <v>865871.29999999993</v>
      </c>
      <c r="M23" s="14"/>
      <c r="N23" s="14"/>
    </row>
    <row r="24" spans="1:14" s="9" customFormat="1" ht="15">
      <c r="A24" s="15" t="s">
        <v>33</v>
      </c>
      <c r="B24" s="15" t="s">
        <v>31</v>
      </c>
      <c r="C24" s="15" t="s">
        <v>35</v>
      </c>
      <c r="D24" s="16">
        <v>2016</v>
      </c>
      <c r="E24" s="15" t="s">
        <v>14</v>
      </c>
      <c r="F24" s="8">
        <v>356305</v>
      </c>
      <c r="J24" s="24"/>
      <c r="K24" s="25"/>
      <c r="M24" s="14"/>
      <c r="N24" s="14"/>
    </row>
    <row r="25" spans="1:14" s="9" customFormat="1" ht="15">
      <c r="A25" s="15" t="s">
        <v>33</v>
      </c>
      <c r="B25" s="15" t="s">
        <v>30</v>
      </c>
      <c r="C25" s="15" t="s">
        <v>42</v>
      </c>
      <c r="D25" s="16">
        <v>2016</v>
      </c>
      <c r="E25" s="15" t="s">
        <v>14</v>
      </c>
      <c r="F25" s="8">
        <v>84557982</v>
      </c>
      <c r="H25" s="14">
        <f>F25-F26</f>
        <v>-25190181</v>
      </c>
      <c r="J25" s="24">
        <v>0.8</v>
      </c>
      <c r="K25" s="25">
        <f>H25*J25</f>
        <v>-20152144.800000001</v>
      </c>
      <c r="M25" s="14"/>
      <c r="N25" s="14"/>
    </row>
    <row r="26" spans="1:14" s="9" customFormat="1" ht="15">
      <c r="A26" s="15" t="s">
        <v>33</v>
      </c>
      <c r="B26" s="15" t="s">
        <v>31</v>
      </c>
      <c r="C26" s="15" t="s">
        <v>42</v>
      </c>
      <c r="D26" s="16">
        <v>2016</v>
      </c>
      <c r="E26" s="15" t="s">
        <v>14</v>
      </c>
      <c r="F26" s="8">
        <v>109748163</v>
      </c>
      <c r="J26" s="24"/>
      <c r="K26" s="25"/>
      <c r="M26" s="14"/>
      <c r="N26" s="14"/>
    </row>
    <row r="27" spans="1:14" s="9" customFormat="1" ht="15">
      <c r="A27" s="15" t="s">
        <v>33</v>
      </c>
      <c r="B27" s="15" t="s">
        <v>30</v>
      </c>
      <c r="C27" s="15" t="s">
        <v>36</v>
      </c>
      <c r="D27" s="16">
        <v>2016</v>
      </c>
      <c r="E27" s="15" t="s">
        <v>14</v>
      </c>
      <c r="F27" s="8">
        <v>894307</v>
      </c>
      <c r="H27" s="14">
        <f>F27-F28</f>
        <v>-36542</v>
      </c>
      <c r="J27" s="24">
        <v>0.8</v>
      </c>
      <c r="K27" s="25">
        <f>H27*J27</f>
        <v>-29233.600000000002</v>
      </c>
      <c r="M27" s="14"/>
      <c r="N27" s="14"/>
    </row>
    <row r="28" spans="1:14" s="9" customFormat="1" ht="15">
      <c r="A28" s="15" t="s">
        <v>33</v>
      </c>
      <c r="B28" s="15" t="s">
        <v>31</v>
      </c>
      <c r="C28" s="15" t="s">
        <v>36</v>
      </c>
      <c r="D28" s="16">
        <v>2016</v>
      </c>
      <c r="E28" s="15" t="s">
        <v>14</v>
      </c>
      <c r="F28" s="8">
        <v>930849</v>
      </c>
      <c r="J28" s="24"/>
      <c r="K28" s="25"/>
      <c r="M28" s="14"/>
      <c r="N28" s="14"/>
    </row>
    <row r="29" spans="1:14" s="9" customFormat="1" ht="15">
      <c r="A29" s="15" t="s">
        <v>33</v>
      </c>
      <c r="B29" s="15" t="s">
        <v>30</v>
      </c>
      <c r="C29" s="15" t="s">
        <v>37</v>
      </c>
      <c r="D29" s="16">
        <v>2016</v>
      </c>
      <c r="E29" s="15" t="s">
        <v>14</v>
      </c>
      <c r="F29" s="8">
        <v>34167208</v>
      </c>
      <c r="H29" s="14">
        <f>F29-F30</f>
        <v>20376891</v>
      </c>
      <c r="J29" s="24">
        <v>0.8</v>
      </c>
      <c r="K29" s="25">
        <f>H29*J29</f>
        <v>16301512.800000001</v>
      </c>
      <c r="M29" s="14"/>
      <c r="N29" s="14"/>
    </row>
    <row r="30" spans="1:14" s="9" customFormat="1" ht="15">
      <c r="A30" s="15" t="s">
        <v>33</v>
      </c>
      <c r="B30" s="15" t="s">
        <v>31</v>
      </c>
      <c r="C30" s="15" t="s">
        <v>37</v>
      </c>
      <c r="D30" s="16">
        <v>2016</v>
      </c>
      <c r="E30" s="15" t="s">
        <v>14</v>
      </c>
      <c r="F30" s="8">
        <v>13790317</v>
      </c>
      <c r="J30" s="24"/>
      <c r="K30" s="25"/>
      <c r="M30" s="14"/>
      <c r="N30" s="14"/>
    </row>
    <row r="31" spans="1:14" s="9" customFormat="1" ht="15">
      <c r="A31" s="15" t="s">
        <v>33</v>
      </c>
      <c r="B31" s="15" t="s">
        <v>30</v>
      </c>
      <c r="C31" s="15" t="s">
        <v>38</v>
      </c>
      <c r="D31" s="16">
        <v>2016</v>
      </c>
      <c r="E31" s="15" t="s">
        <v>14</v>
      </c>
      <c r="F31" s="8">
        <v>27162194</v>
      </c>
      <c r="H31" s="14">
        <f>F31-F32</f>
        <v>8908440</v>
      </c>
      <c r="J31" s="24">
        <v>1</v>
      </c>
      <c r="K31" s="25">
        <f>H31*J31</f>
        <v>8908440</v>
      </c>
      <c r="M31" s="14"/>
      <c r="N31" s="14"/>
    </row>
    <row r="32" spans="1:14" s="9" customFormat="1" ht="15">
      <c r="A32" s="15" t="s">
        <v>33</v>
      </c>
      <c r="B32" s="15" t="s">
        <v>31</v>
      </c>
      <c r="C32" s="15" t="s">
        <v>38</v>
      </c>
      <c r="D32" s="16">
        <v>2016</v>
      </c>
      <c r="E32" s="15" t="s">
        <v>14</v>
      </c>
      <c r="F32" s="8">
        <v>18253754</v>
      </c>
      <c r="J32" s="24"/>
      <c r="K32" s="25"/>
      <c r="M32" s="24"/>
      <c r="N32" s="24"/>
    </row>
    <row r="33" spans="1:248" ht="15">
      <c r="A33" s="15" t="s">
        <v>33</v>
      </c>
      <c r="B33" s="15" t="s">
        <v>30</v>
      </c>
      <c r="C33" s="15" t="s">
        <v>39</v>
      </c>
      <c r="D33" s="16">
        <v>2016</v>
      </c>
      <c r="E33" s="15" t="s">
        <v>14</v>
      </c>
      <c r="F33" s="8">
        <v>1540284</v>
      </c>
      <c r="G33" s="9"/>
      <c r="H33" s="14">
        <f>F33-F34</f>
        <v>-489091</v>
      </c>
      <c r="I33" s="9"/>
      <c r="J33" s="24">
        <v>0.7</v>
      </c>
      <c r="K33" s="25">
        <f>H33*J33</f>
        <v>-342363.69999999995</v>
      </c>
      <c r="L33" s="9"/>
      <c r="M33" s="24"/>
      <c r="N33" s="24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</row>
    <row r="34" spans="1:248" ht="15">
      <c r="A34" s="15" t="s">
        <v>33</v>
      </c>
      <c r="B34" s="15" t="s">
        <v>31</v>
      </c>
      <c r="C34" s="15" t="s">
        <v>39</v>
      </c>
      <c r="D34" s="16">
        <v>2016</v>
      </c>
      <c r="E34" s="15" t="s">
        <v>14</v>
      </c>
      <c r="F34" s="8">
        <v>2029375</v>
      </c>
      <c r="G34" s="9"/>
      <c r="H34" s="9"/>
      <c r="I34" s="9"/>
      <c r="J34" s="24"/>
      <c r="K34" s="25"/>
      <c r="L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9"/>
      <c r="DQ34" s="9"/>
      <c r="DR34" s="9"/>
      <c r="DS34" s="9"/>
      <c r="DT34" s="9"/>
      <c r="DU34" s="9"/>
      <c r="DV34" s="9"/>
      <c r="DW34" s="9"/>
      <c r="DX34" s="9"/>
      <c r="DY34" s="9"/>
      <c r="DZ34" s="9"/>
      <c r="EA34" s="9"/>
      <c r="EB34" s="9"/>
      <c r="EC34" s="9"/>
      <c r="ED34" s="9"/>
      <c r="EE34" s="9"/>
      <c r="EF34" s="9"/>
      <c r="EG34" s="9"/>
      <c r="EH34" s="9"/>
      <c r="EI34" s="9"/>
      <c r="EJ34" s="9"/>
      <c r="EK34" s="9"/>
      <c r="EL34" s="9"/>
      <c r="EM34" s="9"/>
      <c r="EN34" s="9"/>
      <c r="EO34" s="9"/>
      <c r="EP34" s="9"/>
      <c r="EQ34" s="9"/>
      <c r="ER34" s="9"/>
      <c r="ES34" s="9"/>
      <c r="ET34" s="9"/>
      <c r="EU34" s="9"/>
      <c r="EV34" s="9"/>
      <c r="EW34" s="9"/>
      <c r="EX34" s="9"/>
      <c r="EY34" s="9"/>
      <c r="EZ34" s="9"/>
      <c r="FA34" s="9"/>
      <c r="FB34" s="9"/>
      <c r="FC34" s="9"/>
      <c r="FD34" s="9"/>
      <c r="FE34" s="9"/>
      <c r="FF34" s="9"/>
      <c r="FG34" s="9"/>
      <c r="FH34" s="9"/>
      <c r="FI34" s="9"/>
      <c r="FJ34" s="9"/>
      <c r="FK34" s="9"/>
      <c r="FL34" s="9"/>
      <c r="FM34" s="9"/>
      <c r="FN34" s="9"/>
      <c r="FO34" s="9"/>
      <c r="FP34" s="9"/>
      <c r="FQ34" s="9"/>
      <c r="FR34" s="9"/>
      <c r="FS34" s="9"/>
      <c r="FT34" s="9"/>
      <c r="FU34" s="9"/>
      <c r="FV34" s="9"/>
      <c r="FW34" s="9"/>
      <c r="FX34" s="9"/>
      <c r="FY34" s="9"/>
      <c r="FZ34" s="9"/>
      <c r="GA34" s="9"/>
      <c r="GB34" s="9"/>
      <c r="GC34" s="9"/>
      <c r="GD34" s="9"/>
      <c r="GE34" s="9"/>
      <c r="GF34" s="9"/>
      <c r="GG34" s="9"/>
      <c r="GH34" s="9"/>
      <c r="GI34" s="9"/>
      <c r="GJ34" s="9"/>
      <c r="GK34" s="9"/>
      <c r="GL34" s="9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  <c r="II34" s="9"/>
      <c r="IJ34" s="9"/>
      <c r="IK34" s="9"/>
      <c r="IL34" s="9"/>
      <c r="IM34" s="9"/>
      <c r="IN34" s="9"/>
    </row>
    <row r="35" spans="1:248" ht="15">
      <c r="A35" s="15" t="s">
        <v>33</v>
      </c>
      <c r="B35" s="15" t="s">
        <v>30</v>
      </c>
      <c r="C35" s="15" t="s">
        <v>40</v>
      </c>
      <c r="D35" s="16">
        <v>2016</v>
      </c>
      <c r="E35" s="15" t="s">
        <v>14</v>
      </c>
      <c r="F35" s="8">
        <v>152588</v>
      </c>
      <c r="G35" s="9"/>
      <c r="H35" s="14">
        <f>F35-F36</f>
        <v>-257467</v>
      </c>
      <c r="I35" s="9"/>
      <c r="J35" s="24">
        <v>0.9</v>
      </c>
      <c r="K35" s="25">
        <f>H35*J35</f>
        <v>-231720.30000000002</v>
      </c>
      <c r="L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9"/>
      <c r="DQ35" s="9"/>
      <c r="DR35" s="9"/>
      <c r="DS35" s="9"/>
      <c r="DT35" s="9"/>
      <c r="DU35" s="9"/>
      <c r="DV35" s="9"/>
      <c r="DW35" s="9"/>
      <c r="DX35" s="9"/>
      <c r="DY35" s="9"/>
      <c r="DZ35" s="9"/>
      <c r="EA35" s="9"/>
      <c r="EB35" s="9"/>
      <c r="EC35" s="9"/>
      <c r="ED35" s="9"/>
      <c r="EE35" s="9"/>
      <c r="EF35" s="9"/>
      <c r="EG35" s="9"/>
      <c r="EH35" s="9"/>
      <c r="EI35" s="9"/>
      <c r="EJ35" s="9"/>
      <c r="EK35" s="9"/>
      <c r="EL35" s="9"/>
      <c r="EM35" s="9"/>
      <c r="EN35" s="9"/>
      <c r="EO35" s="9"/>
      <c r="EP35" s="9"/>
      <c r="EQ35" s="9"/>
      <c r="ER35" s="9"/>
      <c r="ES35" s="9"/>
      <c r="ET35" s="9"/>
      <c r="EU35" s="9"/>
      <c r="EV35" s="9"/>
      <c r="EW35" s="9"/>
      <c r="EX35" s="9"/>
      <c r="EY35" s="9"/>
      <c r="EZ35" s="9"/>
      <c r="FA35" s="9"/>
      <c r="FB35" s="9"/>
      <c r="FC35" s="9"/>
      <c r="FD35" s="9"/>
      <c r="FE35" s="9"/>
      <c r="FF35" s="9"/>
      <c r="FG35" s="9"/>
      <c r="FH35" s="9"/>
      <c r="FI35" s="9"/>
      <c r="FJ35" s="9"/>
      <c r="FK35" s="9"/>
      <c r="FL35" s="9"/>
      <c r="FM35" s="9"/>
      <c r="FN35" s="9"/>
      <c r="FO35" s="9"/>
      <c r="FP35" s="9"/>
      <c r="FQ35" s="9"/>
      <c r="FR35" s="9"/>
      <c r="FS35" s="9"/>
      <c r="FT35" s="9"/>
      <c r="FU35" s="9"/>
      <c r="FV35" s="9"/>
      <c r="FW35" s="9"/>
      <c r="FX35" s="9"/>
      <c r="FY35" s="9"/>
      <c r="FZ35" s="9"/>
      <c r="GA35" s="9"/>
      <c r="GB35" s="9"/>
      <c r="GC35" s="9"/>
      <c r="GD35" s="9"/>
      <c r="GE35" s="9"/>
      <c r="GF35" s="9"/>
      <c r="GG35" s="9"/>
      <c r="GH35" s="9"/>
      <c r="GI35" s="9"/>
      <c r="GJ35" s="9"/>
      <c r="GK35" s="9"/>
      <c r="GL35" s="9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  <c r="II35" s="9"/>
      <c r="IJ35" s="9"/>
      <c r="IK35" s="9"/>
      <c r="IL35" s="9"/>
      <c r="IM35" s="9"/>
      <c r="IN35" s="9"/>
    </row>
    <row r="36" spans="1:248" ht="15">
      <c r="A36" s="15" t="s">
        <v>33</v>
      </c>
      <c r="B36" s="15" t="s">
        <v>31</v>
      </c>
      <c r="C36" s="15" t="s">
        <v>40</v>
      </c>
      <c r="D36" s="16">
        <v>2016</v>
      </c>
      <c r="E36" s="15" t="s">
        <v>14</v>
      </c>
      <c r="F36" s="8">
        <v>410055</v>
      </c>
      <c r="G36" s="9"/>
      <c r="H36" s="9"/>
      <c r="I36" s="9"/>
      <c r="J36" s="24"/>
      <c r="K36" s="25"/>
      <c r="L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9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  <c r="II36" s="9"/>
      <c r="IJ36" s="9"/>
      <c r="IK36" s="9"/>
      <c r="IL36" s="9"/>
      <c r="IM36" s="9"/>
      <c r="IN36" s="9"/>
    </row>
    <row r="37" spans="1:248" ht="15">
      <c r="A37" s="15" t="s">
        <v>33</v>
      </c>
      <c r="B37" s="15" t="s">
        <v>30</v>
      </c>
      <c r="C37" s="15" t="s">
        <v>41</v>
      </c>
      <c r="D37" s="16">
        <v>2016</v>
      </c>
      <c r="E37" s="15" t="s">
        <v>14</v>
      </c>
      <c r="F37" s="8">
        <v>37145765</v>
      </c>
      <c r="G37" s="9"/>
      <c r="H37" s="14">
        <f>F37-F38</f>
        <v>22401829</v>
      </c>
      <c r="I37" s="9"/>
      <c r="J37" s="24">
        <v>0.4</v>
      </c>
      <c r="K37" s="25">
        <f>H37*J37</f>
        <v>8960731.5999999996</v>
      </c>
      <c r="L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  <c r="CQ37" s="9"/>
      <c r="CR37" s="9"/>
      <c r="CS37" s="9"/>
      <c r="CT37" s="9"/>
      <c r="CU37" s="9"/>
      <c r="CV37" s="9"/>
      <c r="CW37" s="9"/>
      <c r="CX37" s="9"/>
      <c r="CY37" s="9"/>
      <c r="CZ37" s="9"/>
      <c r="DA37" s="9"/>
      <c r="DB37" s="9"/>
      <c r="DC37" s="9"/>
      <c r="DD37" s="9"/>
      <c r="DE37" s="9"/>
      <c r="DF37" s="9"/>
      <c r="DG37" s="9"/>
      <c r="DH37" s="9"/>
      <c r="DI37" s="9"/>
      <c r="DJ37" s="9"/>
      <c r="DK37" s="9"/>
      <c r="DL37" s="9"/>
      <c r="DM37" s="9"/>
      <c r="DN37" s="9"/>
      <c r="DO37" s="9"/>
      <c r="DP37" s="9"/>
      <c r="DQ37" s="9"/>
      <c r="DR37" s="9"/>
      <c r="DS37" s="9"/>
      <c r="DT37" s="9"/>
      <c r="DU37" s="9"/>
      <c r="DV37" s="9"/>
      <c r="DW37" s="9"/>
      <c r="DX37" s="9"/>
      <c r="DY37" s="9"/>
      <c r="DZ37" s="9"/>
      <c r="EA37" s="9"/>
      <c r="EB37" s="9"/>
      <c r="EC37" s="9"/>
      <c r="ED37" s="9"/>
      <c r="EE37" s="9"/>
      <c r="EF37" s="9"/>
      <c r="EG37" s="9"/>
      <c r="EH37" s="9"/>
      <c r="EI37" s="9"/>
      <c r="EJ37" s="9"/>
      <c r="EK37" s="9"/>
      <c r="EL37" s="9"/>
      <c r="EM37" s="9"/>
      <c r="EN37" s="9"/>
      <c r="EO37" s="9"/>
      <c r="EP37" s="9"/>
      <c r="EQ37" s="9"/>
      <c r="ER37" s="9"/>
      <c r="ES37" s="9"/>
      <c r="ET37" s="9"/>
      <c r="EU37" s="9"/>
      <c r="EV37" s="9"/>
      <c r="EW37" s="9"/>
      <c r="EX37" s="9"/>
      <c r="EY37" s="9"/>
      <c r="EZ37" s="9"/>
      <c r="FA37" s="9"/>
      <c r="FB37" s="9"/>
      <c r="FC37" s="9"/>
      <c r="FD37" s="9"/>
      <c r="FE37" s="9"/>
      <c r="FF37" s="9"/>
      <c r="FG37" s="9"/>
      <c r="FH37" s="9"/>
      <c r="FI37" s="9"/>
      <c r="FJ37" s="9"/>
      <c r="FK37" s="9"/>
      <c r="FL37" s="9"/>
      <c r="FM37" s="9"/>
      <c r="FN37" s="9"/>
      <c r="FO37" s="9"/>
      <c r="FP37" s="9"/>
      <c r="FQ37" s="9"/>
      <c r="FR37" s="9"/>
      <c r="FS37" s="9"/>
      <c r="FT37" s="9"/>
      <c r="FU37" s="9"/>
      <c r="FV37" s="9"/>
      <c r="FW37" s="9"/>
      <c r="FX37" s="9"/>
      <c r="FY37" s="9"/>
      <c r="FZ37" s="9"/>
      <c r="GA37" s="9"/>
      <c r="GB37" s="9"/>
      <c r="GC37" s="9"/>
      <c r="GD37" s="9"/>
      <c r="GE37" s="9"/>
      <c r="GF37" s="9"/>
      <c r="GG37" s="9"/>
      <c r="GH37" s="9"/>
      <c r="GI37" s="9"/>
      <c r="GJ37" s="9"/>
      <c r="GK37" s="9"/>
      <c r="GL37" s="9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  <c r="II37" s="9"/>
      <c r="IJ37" s="9"/>
      <c r="IK37" s="9"/>
      <c r="IL37" s="9"/>
      <c r="IM37" s="9"/>
      <c r="IN37" s="9"/>
    </row>
    <row r="38" spans="1:248" ht="15">
      <c r="A38" s="15" t="s">
        <v>33</v>
      </c>
      <c r="B38" s="15" t="s">
        <v>31</v>
      </c>
      <c r="C38" s="15" t="s">
        <v>41</v>
      </c>
      <c r="D38" s="26">
        <v>2016</v>
      </c>
      <c r="E38" s="15" t="s">
        <v>14</v>
      </c>
      <c r="F38" s="8">
        <v>14743936</v>
      </c>
      <c r="G38" s="9"/>
      <c r="H38" s="9"/>
      <c r="I38" s="9"/>
      <c r="J38" s="24"/>
      <c r="K38" s="25"/>
      <c r="L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  <c r="CQ38" s="9"/>
      <c r="CR38" s="9"/>
      <c r="CS38" s="9"/>
      <c r="CT38" s="9"/>
      <c r="CU38" s="9"/>
      <c r="CV38" s="9"/>
      <c r="CW38" s="9"/>
      <c r="CX38" s="9"/>
      <c r="CY38" s="9"/>
      <c r="CZ38" s="9"/>
      <c r="DA38" s="9"/>
      <c r="DB38" s="9"/>
      <c r="DC38" s="9"/>
      <c r="DD38" s="9"/>
      <c r="DE38" s="9"/>
      <c r="DF38" s="9"/>
      <c r="DG38" s="9"/>
      <c r="DH38" s="9"/>
      <c r="DI38" s="9"/>
      <c r="DJ38" s="9"/>
      <c r="DK38" s="9"/>
      <c r="DL38" s="9"/>
      <c r="DM38" s="9"/>
      <c r="DN38" s="9"/>
      <c r="DO38" s="9"/>
      <c r="DP38" s="9"/>
      <c r="DQ38" s="9"/>
      <c r="DR38" s="9"/>
      <c r="DS38" s="9"/>
      <c r="DT38" s="9"/>
      <c r="DU38" s="9"/>
      <c r="DV38" s="9"/>
      <c r="DW38" s="9"/>
      <c r="DX38" s="9"/>
      <c r="DY38" s="9"/>
      <c r="DZ38" s="9"/>
      <c r="EA38" s="9"/>
      <c r="EB38" s="9"/>
      <c r="EC38" s="9"/>
      <c r="ED38" s="9"/>
      <c r="EE38" s="9"/>
      <c r="EF38" s="9"/>
      <c r="EG38" s="9"/>
      <c r="EH38" s="9"/>
      <c r="EI38" s="9"/>
      <c r="EJ38" s="9"/>
      <c r="EK38" s="9"/>
      <c r="EL38" s="9"/>
      <c r="EM38" s="9"/>
      <c r="EN38" s="9"/>
      <c r="EO38" s="9"/>
      <c r="EP38" s="9"/>
      <c r="EQ38" s="9"/>
      <c r="ER38" s="9"/>
      <c r="ES38" s="9"/>
      <c r="ET38" s="9"/>
      <c r="EU38" s="9"/>
      <c r="EV38" s="9"/>
      <c r="EW38" s="9"/>
      <c r="EX38" s="9"/>
      <c r="EY38" s="9"/>
      <c r="EZ38" s="9"/>
      <c r="FA38" s="9"/>
      <c r="FB38" s="9"/>
      <c r="FC38" s="9"/>
      <c r="FD38" s="9"/>
      <c r="FE38" s="9"/>
      <c r="FF38" s="9"/>
      <c r="FG38" s="9"/>
      <c r="FH38" s="9"/>
      <c r="FI38" s="9"/>
      <c r="FJ38" s="9"/>
      <c r="FK38" s="9"/>
      <c r="FL38" s="9"/>
      <c r="FM38" s="9"/>
      <c r="FN38" s="9"/>
      <c r="FO38" s="9"/>
      <c r="FP38" s="9"/>
      <c r="FQ38" s="9"/>
      <c r="FR38" s="9"/>
      <c r="FS38" s="9"/>
      <c r="FT38" s="9"/>
      <c r="FU38" s="9"/>
      <c r="FV38" s="9"/>
      <c r="FW38" s="9"/>
      <c r="FX38" s="9"/>
      <c r="FY38" s="9"/>
      <c r="FZ38" s="9"/>
      <c r="GA38" s="9"/>
      <c r="GB38" s="9"/>
      <c r="GC38" s="9"/>
      <c r="GD38" s="9"/>
      <c r="GE38" s="9"/>
      <c r="GF38" s="9"/>
      <c r="GG38" s="9"/>
      <c r="GH38" s="9"/>
      <c r="GI38" s="9"/>
      <c r="GJ38" s="9"/>
      <c r="GK38" s="9"/>
      <c r="GL38" s="9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  <c r="II38" s="9"/>
      <c r="IJ38" s="9"/>
      <c r="IK38" s="9"/>
      <c r="IL38" s="9"/>
      <c r="IM38" s="9"/>
      <c r="IN38" s="9"/>
    </row>
    <row r="39" spans="1:248" ht="20" customHeight="1">
      <c r="J39" s="9"/>
      <c r="K39" s="14"/>
      <c r="M39" s="22">
        <v>1.5</v>
      </c>
      <c r="N39" s="14"/>
    </row>
    <row r="40" spans="1:248" ht="15">
      <c r="A40" s="15"/>
      <c r="B40" s="15" t="s">
        <v>52</v>
      </c>
      <c r="C40" s="15"/>
      <c r="E40" s="15"/>
      <c r="G40" s="9"/>
      <c r="H40" s="9"/>
      <c r="I40" s="9"/>
      <c r="J40" s="24"/>
      <c r="K40" s="25">
        <f>SUM(K23:K38)</f>
        <v>14281093.299999999</v>
      </c>
      <c r="L40" s="9"/>
      <c r="M40" s="14"/>
      <c r="N40" s="14">
        <f>K40*M39/1000000</f>
        <v>21.421639949999999</v>
      </c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  <c r="CC40" s="9"/>
      <c r="CD40" s="9"/>
      <c r="CE40" s="9"/>
      <c r="CF40" s="9"/>
      <c r="CG40" s="9"/>
      <c r="CH40" s="9"/>
      <c r="CI40" s="9"/>
      <c r="CJ40" s="9"/>
      <c r="CK40" s="9"/>
      <c r="CL40" s="9"/>
      <c r="CM40" s="9"/>
      <c r="CN40" s="9"/>
      <c r="CO40" s="9"/>
      <c r="CP40" s="9"/>
      <c r="CQ40" s="9"/>
      <c r="CR40" s="9"/>
      <c r="CS40" s="9"/>
      <c r="CT40" s="9"/>
      <c r="CU40" s="9"/>
      <c r="CV40" s="9"/>
      <c r="CW40" s="9"/>
      <c r="CX40" s="9"/>
      <c r="CY40" s="9"/>
      <c r="CZ40" s="9"/>
      <c r="DA40" s="9"/>
      <c r="DB40" s="9"/>
      <c r="DC40" s="9"/>
      <c r="DD40" s="9"/>
      <c r="DE40" s="9"/>
      <c r="DF40" s="9"/>
      <c r="DG40" s="9"/>
      <c r="DH40" s="9"/>
      <c r="DI40" s="9"/>
      <c r="DJ40" s="9"/>
      <c r="DK40" s="9"/>
      <c r="DL40" s="9"/>
      <c r="DM40" s="9"/>
      <c r="DN40" s="9"/>
      <c r="DO40" s="9"/>
      <c r="DP40" s="9"/>
      <c r="DQ40" s="9"/>
      <c r="DR40" s="9"/>
      <c r="DS40" s="9"/>
      <c r="DT40" s="9"/>
      <c r="DU40" s="9"/>
      <c r="DV40" s="9"/>
      <c r="DW40" s="9"/>
      <c r="DX40" s="9"/>
      <c r="DY40" s="9"/>
      <c r="DZ40" s="9"/>
      <c r="EA40" s="9"/>
      <c r="EB40" s="9"/>
      <c r="EC40" s="9"/>
      <c r="ED40" s="9"/>
      <c r="EE40" s="9"/>
      <c r="EF40" s="9"/>
      <c r="EG40" s="9"/>
      <c r="EH40" s="9"/>
      <c r="EI40" s="9"/>
      <c r="EJ40" s="9"/>
      <c r="EK40" s="9"/>
      <c r="EL40" s="9"/>
      <c r="EM40" s="9"/>
      <c r="EN40" s="9"/>
      <c r="EO40" s="9"/>
      <c r="EP40" s="9"/>
      <c r="EQ40" s="9"/>
      <c r="ER40" s="9"/>
      <c r="ES40" s="9"/>
      <c r="ET40" s="9"/>
      <c r="EU40" s="9"/>
      <c r="EV40" s="9"/>
      <c r="EW40" s="9"/>
      <c r="EX40" s="9"/>
      <c r="EY40" s="9"/>
      <c r="EZ40" s="9"/>
      <c r="FA40" s="9"/>
      <c r="FB40" s="9"/>
      <c r="FC40" s="9"/>
      <c r="FD40" s="9"/>
      <c r="FE40" s="9"/>
      <c r="FF40" s="9"/>
      <c r="FG40" s="9"/>
      <c r="FH40" s="9"/>
      <c r="FI40" s="9"/>
      <c r="FJ40" s="9"/>
      <c r="FK40" s="9"/>
      <c r="FL40" s="9"/>
      <c r="FM40" s="9"/>
      <c r="FN40" s="9"/>
      <c r="FO40" s="9"/>
      <c r="FP40" s="9"/>
      <c r="FQ40" s="9"/>
      <c r="FR40" s="9"/>
      <c r="FS40" s="9"/>
      <c r="FT40" s="9"/>
      <c r="FU40" s="9"/>
      <c r="FV40" s="9"/>
      <c r="FW40" s="9"/>
      <c r="FX40" s="9"/>
      <c r="FY40" s="9"/>
      <c r="FZ40" s="9"/>
      <c r="GA40" s="9"/>
      <c r="GB40" s="9"/>
      <c r="GC40" s="9"/>
      <c r="GD40" s="9"/>
      <c r="GE40" s="9"/>
      <c r="GF40" s="9"/>
      <c r="GG40" s="9"/>
      <c r="GH40" s="9"/>
      <c r="GI40" s="9"/>
      <c r="GJ40" s="9"/>
      <c r="GK40" s="9"/>
      <c r="GL40" s="9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9"/>
      <c r="IF40" s="9"/>
      <c r="IG40" s="9"/>
      <c r="IH40" s="9"/>
      <c r="II40" s="9"/>
      <c r="IJ40" s="9"/>
      <c r="IK40" s="9"/>
      <c r="IL40" s="9"/>
      <c r="IM40" s="9"/>
      <c r="IN40" s="9"/>
    </row>
    <row r="41" spans="1:248" ht="20" customHeight="1">
      <c r="J41" s="9"/>
      <c r="K41" s="14"/>
    </row>
    <row r="42" spans="1:248" ht="20" customHeight="1">
      <c r="J42" s="9"/>
      <c r="K42" s="14"/>
    </row>
    <row r="43" spans="1:248" ht="20" customHeight="1">
      <c r="J43" s="9"/>
      <c r="K43" s="14"/>
    </row>
    <row r="44" spans="1:248" ht="20" customHeight="1">
      <c r="J44" s="9"/>
      <c r="K44" s="14"/>
    </row>
    <row r="45" spans="1:248" ht="20" customHeight="1">
      <c r="J45" s="9"/>
      <c r="K45" s="14"/>
    </row>
  </sheetData>
  <mergeCells count="3">
    <mergeCell ref="A1:F1"/>
    <mergeCell ref="J1:K1"/>
    <mergeCell ref="M1:N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42"/>
  <sheetViews>
    <sheetView workbookViewId="0">
      <selection activeCell="N20" sqref="N20"/>
    </sheetView>
  </sheetViews>
  <sheetFormatPr baseColWidth="10" defaultColWidth="8.33203125" defaultRowHeight="20" customHeight="1" x14ac:dyDescent="0"/>
  <cols>
    <col min="1" max="1" width="17.1640625" style="34" customWidth="1"/>
    <col min="2" max="2" width="20.1640625" style="34" customWidth="1"/>
    <col min="3" max="3" width="35.5" style="34" customWidth="1"/>
    <col min="4" max="4" width="6.5" style="35" customWidth="1"/>
    <col min="5" max="5" width="8.83203125" style="34" customWidth="1"/>
    <col min="6" max="6" width="12.33203125" style="34" customWidth="1"/>
    <col min="7" max="7" width="8.33203125" style="47" customWidth="1"/>
    <col min="8" max="8" width="12.5" style="47" customWidth="1"/>
    <col min="9" max="9" width="8.33203125" style="47" customWidth="1"/>
    <col min="10" max="10" width="6.1640625" style="47" customWidth="1"/>
    <col min="11" max="11" width="12.6640625" style="34" customWidth="1"/>
    <col min="12" max="12" width="8.33203125" style="47" customWidth="1"/>
    <col min="13" max="13" width="5.83203125" style="34" customWidth="1"/>
    <col min="14" max="14" width="6.6640625" style="34" customWidth="1"/>
    <col min="15" max="247" width="8.33203125" style="47" customWidth="1"/>
    <col min="248" max="16384" width="8.33203125" style="36"/>
  </cols>
  <sheetData>
    <row r="1" spans="1:247" s="80" customFormat="1" ht="16" customHeight="1">
      <c r="A1" s="101" t="s">
        <v>54</v>
      </c>
      <c r="B1" s="101"/>
      <c r="C1" s="101"/>
      <c r="D1" s="101"/>
      <c r="E1" s="101"/>
      <c r="F1" s="101"/>
      <c r="G1" s="31"/>
      <c r="H1" s="31"/>
      <c r="I1" s="31"/>
      <c r="J1" s="102" t="s">
        <v>53</v>
      </c>
      <c r="K1" s="102"/>
      <c r="L1" s="31"/>
      <c r="M1" s="103" t="s">
        <v>48</v>
      </c>
      <c r="N1" s="103"/>
      <c r="O1" s="31"/>
    </row>
    <row r="2" spans="1:247" s="72" customFormat="1" ht="30">
      <c r="A2" s="32" t="s">
        <v>23</v>
      </c>
      <c r="B2" s="32" t="s">
        <v>24</v>
      </c>
      <c r="C2" s="32" t="s">
        <v>25</v>
      </c>
      <c r="D2" s="33" t="s">
        <v>26</v>
      </c>
      <c r="E2" s="32" t="s">
        <v>12</v>
      </c>
      <c r="F2" s="32" t="s">
        <v>10</v>
      </c>
      <c r="H2" s="72" t="s">
        <v>51</v>
      </c>
      <c r="J2" s="72" t="s">
        <v>20</v>
      </c>
      <c r="K2" s="73" t="s">
        <v>14</v>
      </c>
      <c r="M2" s="73" t="s">
        <v>20</v>
      </c>
      <c r="N2" s="73" t="s">
        <v>49</v>
      </c>
    </row>
    <row r="3" spans="1:247" ht="15">
      <c r="A3" s="34" t="s">
        <v>27</v>
      </c>
      <c r="B3" s="34" t="s">
        <v>21</v>
      </c>
      <c r="C3" s="34" t="s">
        <v>28</v>
      </c>
      <c r="D3" s="35">
        <v>2016</v>
      </c>
      <c r="E3" s="34" t="s">
        <v>29</v>
      </c>
      <c r="F3" s="34">
        <v>51228506</v>
      </c>
      <c r="G3" s="36"/>
      <c r="H3" s="36"/>
      <c r="I3" s="36"/>
      <c r="J3" s="37">
        <v>0.7</v>
      </c>
      <c r="K3" s="38">
        <f>F3*J3</f>
        <v>35859954.199999996</v>
      </c>
      <c r="L3" s="36"/>
      <c r="M3" s="39"/>
      <c r="N3" s="39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  <c r="CG3" s="36"/>
      <c r="CH3" s="36"/>
      <c r="CI3" s="36"/>
      <c r="CJ3" s="36"/>
      <c r="CK3" s="36"/>
      <c r="CL3" s="36"/>
      <c r="CM3" s="36"/>
      <c r="CN3" s="36"/>
      <c r="CO3" s="36"/>
      <c r="CP3" s="36"/>
      <c r="CQ3" s="36"/>
      <c r="CR3" s="36"/>
      <c r="CS3" s="36"/>
      <c r="CT3" s="36"/>
      <c r="CU3" s="36"/>
      <c r="CV3" s="36"/>
      <c r="CW3" s="36"/>
      <c r="CX3" s="36"/>
      <c r="CY3" s="36"/>
      <c r="CZ3" s="36"/>
      <c r="DA3" s="36"/>
      <c r="DB3" s="36"/>
      <c r="DC3" s="36"/>
      <c r="DD3" s="36"/>
      <c r="DE3" s="36"/>
      <c r="DF3" s="36"/>
      <c r="DG3" s="36"/>
      <c r="DH3" s="36"/>
      <c r="DI3" s="36"/>
      <c r="DJ3" s="36"/>
      <c r="DK3" s="36"/>
      <c r="DL3" s="36"/>
      <c r="DM3" s="36"/>
      <c r="DN3" s="36"/>
      <c r="DO3" s="36"/>
      <c r="DP3" s="36"/>
      <c r="DQ3" s="36"/>
      <c r="DR3" s="36"/>
      <c r="DS3" s="36"/>
      <c r="DT3" s="36"/>
      <c r="DU3" s="36"/>
      <c r="DV3" s="36"/>
      <c r="DW3" s="36"/>
      <c r="DX3" s="36"/>
      <c r="DY3" s="36"/>
      <c r="DZ3" s="36"/>
      <c r="EA3" s="36"/>
      <c r="EB3" s="36"/>
      <c r="EC3" s="36"/>
      <c r="ED3" s="36"/>
      <c r="EE3" s="36"/>
      <c r="EF3" s="36"/>
      <c r="EG3" s="36"/>
      <c r="EH3" s="36"/>
      <c r="EI3" s="36"/>
      <c r="EJ3" s="36"/>
      <c r="EK3" s="36"/>
      <c r="EL3" s="36"/>
      <c r="EM3" s="36"/>
      <c r="EN3" s="36"/>
      <c r="EO3" s="36"/>
      <c r="EP3" s="36"/>
      <c r="EQ3" s="36"/>
      <c r="ER3" s="36"/>
      <c r="ES3" s="36"/>
      <c r="ET3" s="36"/>
      <c r="EU3" s="36"/>
      <c r="EV3" s="36"/>
      <c r="EW3" s="36"/>
      <c r="EX3" s="36"/>
      <c r="EY3" s="36"/>
      <c r="EZ3" s="36"/>
      <c r="FA3" s="36"/>
      <c r="FB3" s="36"/>
      <c r="FC3" s="36"/>
      <c r="FD3" s="36"/>
      <c r="FE3" s="36"/>
      <c r="FF3" s="36"/>
      <c r="FG3" s="36"/>
      <c r="FH3" s="36"/>
      <c r="FI3" s="36"/>
      <c r="FJ3" s="36"/>
      <c r="FK3" s="36"/>
      <c r="FL3" s="36"/>
      <c r="FM3" s="36"/>
      <c r="FN3" s="36"/>
      <c r="FO3" s="36"/>
      <c r="FP3" s="36"/>
      <c r="FQ3" s="36"/>
      <c r="FR3" s="36"/>
      <c r="FS3" s="36"/>
      <c r="FT3" s="36"/>
      <c r="FU3" s="36"/>
      <c r="FV3" s="36"/>
      <c r="FW3" s="36"/>
      <c r="FX3" s="36"/>
      <c r="FY3" s="36"/>
      <c r="FZ3" s="36"/>
      <c r="GA3" s="36"/>
      <c r="GB3" s="36"/>
      <c r="GC3" s="36"/>
      <c r="GD3" s="36"/>
      <c r="GE3" s="36"/>
      <c r="GF3" s="36"/>
      <c r="GG3" s="36"/>
      <c r="GH3" s="36"/>
      <c r="GI3" s="36"/>
      <c r="GJ3" s="36"/>
      <c r="GK3" s="36"/>
      <c r="GL3" s="36"/>
      <c r="GM3" s="36"/>
      <c r="GN3" s="36"/>
      <c r="GO3" s="36"/>
      <c r="GP3" s="36"/>
      <c r="GQ3" s="36"/>
      <c r="GR3" s="36"/>
      <c r="GS3" s="36"/>
      <c r="GT3" s="36"/>
      <c r="GU3" s="36"/>
      <c r="GV3" s="36"/>
      <c r="GW3" s="36"/>
      <c r="GX3" s="36"/>
      <c r="GY3" s="36"/>
      <c r="GZ3" s="36"/>
      <c r="HA3" s="36"/>
      <c r="HB3" s="36"/>
      <c r="HC3" s="36"/>
      <c r="HD3" s="36"/>
      <c r="HE3" s="36"/>
      <c r="HF3" s="36"/>
      <c r="HG3" s="36"/>
      <c r="HH3" s="36"/>
      <c r="HI3" s="36"/>
      <c r="HJ3" s="36"/>
      <c r="HK3" s="36"/>
      <c r="HL3" s="36"/>
      <c r="HM3" s="36"/>
      <c r="HN3" s="36"/>
      <c r="HO3" s="36"/>
      <c r="HP3" s="36"/>
      <c r="HQ3" s="36"/>
      <c r="HR3" s="36"/>
      <c r="HS3" s="36"/>
      <c r="HT3" s="36"/>
      <c r="HU3" s="36"/>
      <c r="HV3" s="36"/>
      <c r="HW3" s="36"/>
      <c r="HX3" s="36"/>
      <c r="HY3" s="36"/>
      <c r="HZ3" s="36"/>
      <c r="IA3" s="36"/>
      <c r="IB3" s="36"/>
      <c r="IC3" s="36"/>
      <c r="ID3" s="36"/>
      <c r="IE3" s="36"/>
      <c r="IF3" s="36"/>
      <c r="IG3" s="36"/>
      <c r="IH3" s="36"/>
      <c r="II3" s="36"/>
      <c r="IJ3" s="36"/>
      <c r="IK3" s="36"/>
      <c r="IL3" s="36"/>
      <c r="IM3" s="36"/>
    </row>
    <row r="4" spans="1:247" ht="15">
      <c r="A4" s="34" t="s">
        <v>27</v>
      </c>
      <c r="B4" s="34" t="s">
        <v>30</v>
      </c>
      <c r="C4" s="34" t="s">
        <v>28</v>
      </c>
      <c r="D4" s="35">
        <v>2016</v>
      </c>
      <c r="E4" s="34" t="s">
        <v>29</v>
      </c>
      <c r="F4" s="34">
        <v>1654521</v>
      </c>
      <c r="G4" s="36"/>
      <c r="H4" s="39">
        <f>F4-F5</f>
        <v>-2897047</v>
      </c>
      <c r="I4" s="36"/>
      <c r="J4" s="37">
        <v>0.7</v>
      </c>
      <c r="K4" s="38">
        <f>H4*J4</f>
        <v>-2027932.9</v>
      </c>
      <c r="L4" s="36"/>
      <c r="M4" s="39"/>
      <c r="N4" s="39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</row>
    <row r="5" spans="1:247" ht="15">
      <c r="A5" s="34" t="s">
        <v>27</v>
      </c>
      <c r="B5" s="34" t="s">
        <v>31</v>
      </c>
      <c r="C5" s="34" t="s">
        <v>28</v>
      </c>
      <c r="D5" s="35">
        <v>2016</v>
      </c>
      <c r="E5" s="34" t="s">
        <v>29</v>
      </c>
      <c r="F5" s="34">
        <v>4551568</v>
      </c>
      <c r="G5" s="36"/>
      <c r="H5" s="36"/>
      <c r="I5" s="36"/>
      <c r="J5" s="37">
        <v>0.7</v>
      </c>
      <c r="K5" s="38"/>
      <c r="L5" s="36"/>
      <c r="M5" s="39"/>
      <c r="N5" s="39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</row>
    <row r="6" spans="1:247" ht="15">
      <c r="A6" s="34" t="s">
        <v>27</v>
      </c>
      <c r="B6" s="34" t="s">
        <v>21</v>
      </c>
      <c r="C6" s="34" t="s">
        <v>32</v>
      </c>
      <c r="D6" s="35">
        <v>2016</v>
      </c>
      <c r="E6" s="34" t="s">
        <v>29</v>
      </c>
      <c r="F6" s="34">
        <v>25914416</v>
      </c>
      <c r="G6" s="36"/>
      <c r="H6" s="36"/>
      <c r="I6" s="36"/>
      <c r="J6" s="37">
        <v>0.7</v>
      </c>
      <c r="K6" s="38">
        <f t="shared" ref="K6:K14" si="0">F6*J6</f>
        <v>18140091.199999999</v>
      </c>
      <c r="L6" s="36"/>
      <c r="M6" s="39"/>
      <c r="N6" s="39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6"/>
      <c r="FT6" s="36"/>
      <c r="FU6" s="36"/>
      <c r="FV6" s="36"/>
      <c r="FW6" s="36"/>
      <c r="FX6" s="36"/>
      <c r="FY6" s="36"/>
      <c r="FZ6" s="36"/>
      <c r="GA6" s="36"/>
      <c r="GB6" s="36"/>
      <c r="GC6" s="36"/>
      <c r="GD6" s="36"/>
      <c r="GE6" s="36"/>
      <c r="GF6" s="36"/>
      <c r="GG6" s="36"/>
      <c r="GH6" s="36"/>
      <c r="GI6" s="36"/>
      <c r="GJ6" s="36"/>
      <c r="GK6" s="36"/>
      <c r="GL6" s="36"/>
      <c r="GM6" s="36"/>
      <c r="GN6" s="36"/>
      <c r="GO6" s="36"/>
      <c r="GP6" s="36"/>
      <c r="GQ6" s="36"/>
      <c r="GR6" s="36"/>
      <c r="GS6" s="36"/>
      <c r="GT6" s="36"/>
      <c r="GU6" s="36"/>
      <c r="GV6" s="36"/>
      <c r="GW6" s="36"/>
      <c r="GX6" s="36"/>
      <c r="GY6" s="36"/>
      <c r="GZ6" s="36"/>
      <c r="HA6" s="36"/>
      <c r="HB6" s="36"/>
      <c r="HC6" s="36"/>
      <c r="HD6" s="36"/>
      <c r="HE6" s="36"/>
      <c r="HF6" s="36"/>
      <c r="HG6" s="36"/>
      <c r="HH6" s="36"/>
      <c r="HI6" s="36"/>
      <c r="HJ6" s="36"/>
      <c r="HK6" s="36"/>
      <c r="HL6" s="36"/>
      <c r="HM6" s="36"/>
      <c r="HN6" s="36"/>
      <c r="HO6" s="36"/>
      <c r="HP6" s="36"/>
      <c r="HQ6" s="36"/>
      <c r="HR6" s="36"/>
      <c r="HS6" s="36"/>
      <c r="HT6" s="36"/>
      <c r="HU6" s="36"/>
      <c r="HV6" s="36"/>
      <c r="HW6" s="36"/>
      <c r="HX6" s="36"/>
      <c r="HY6" s="36"/>
      <c r="HZ6" s="36"/>
      <c r="IA6" s="36"/>
      <c r="IB6" s="36"/>
      <c r="IC6" s="36"/>
      <c r="ID6" s="36"/>
      <c r="IE6" s="36"/>
      <c r="IF6" s="36"/>
      <c r="IG6" s="36"/>
      <c r="IH6" s="36"/>
      <c r="II6" s="36"/>
      <c r="IJ6" s="36"/>
      <c r="IK6" s="36"/>
      <c r="IL6" s="36"/>
      <c r="IM6" s="36"/>
    </row>
    <row r="7" spans="1:247" ht="15">
      <c r="A7" s="34" t="s">
        <v>27</v>
      </c>
      <c r="B7" s="34" t="s">
        <v>30</v>
      </c>
      <c r="C7" s="34" t="s">
        <v>32</v>
      </c>
      <c r="D7" s="35">
        <v>2016</v>
      </c>
      <c r="E7" s="34" t="s">
        <v>29</v>
      </c>
      <c r="F7" s="34">
        <v>210185</v>
      </c>
      <c r="G7" s="36"/>
      <c r="H7" s="39">
        <f>F7-F8</f>
        <v>-341320</v>
      </c>
      <c r="I7" s="36"/>
      <c r="J7" s="37">
        <v>0.7</v>
      </c>
      <c r="K7" s="38">
        <f>H7*J7</f>
        <v>-238923.99999999997</v>
      </c>
      <c r="L7" s="36"/>
      <c r="M7" s="39"/>
      <c r="N7" s="39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/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6"/>
      <c r="FT7" s="36"/>
      <c r="FU7" s="36"/>
      <c r="FV7" s="36"/>
      <c r="FW7" s="36"/>
      <c r="FX7" s="36"/>
      <c r="FY7" s="36"/>
      <c r="FZ7" s="36"/>
      <c r="GA7" s="36"/>
      <c r="GB7" s="36"/>
      <c r="GC7" s="36"/>
      <c r="GD7" s="36"/>
      <c r="GE7" s="36"/>
      <c r="GF7" s="36"/>
      <c r="GG7" s="36"/>
      <c r="GH7" s="36"/>
      <c r="GI7" s="36"/>
      <c r="GJ7" s="36"/>
      <c r="GK7" s="36"/>
      <c r="GL7" s="36"/>
      <c r="GM7" s="36"/>
      <c r="GN7" s="36"/>
      <c r="GO7" s="36"/>
      <c r="GP7" s="36"/>
      <c r="GQ7" s="36"/>
      <c r="GR7" s="36"/>
      <c r="GS7" s="36"/>
      <c r="GT7" s="36"/>
      <c r="GU7" s="36"/>
      <c r="GV7" s="36"/>
      <c r="GW7" s="36"/>
      <c r="GX7" s="36"/>
      <c r="GY7" s="36"/>
      <c r="GZ7" s="36"/>
      <c r="HA7" s="36"/>
      <c r="HB7" s="36"/>
      <c r="HC7" s="36"/>
      <c r="HD7" s="36"/>
      <c r="HE7" s="36"/>
      <c r="HF7" s="36"/>
      <c r="HG7" s="36"/>
      <c r="HH7" s="36"/>
      <c r="HI7" s="36"/>
      <c r="HJ7" s="36"/>
      <c r="HK7" s="36"/>
      <c r="HL7" s="36"/>
      <c r="HM7" s="36"/>
      <c r="HN7" s="36"/>
      <c r="HO7" s="36"/>
      <c r="HP7" s="36"/>
      <c r="HQ7" s="36"/>
      <c r="HR7" s="36"/>
      <c r="HS7" s="36"/>
      <c r="HT7" s="36"/>
      <c r="HU7" s="36"/>
      <c r="HV7" s="36"/>
      <c r="HW7" s="36"/>
      <c r="HX7" s="36"/>
      <c r="HY7" s="36"/>
      <c r="HZ7" s="36"/>
      <c r="IA7" s="36"/>
      <c r="IB7" s="36"/>
      <c r="IC7" s="36"/>
      <c r="ID7" s="36"/>
      <c r="IE7" s="36"/>
      <c r="IF7" s="36"/>
      <c r="IG7" s="36"/>
      <c r="IH7" s="36"/>
      <c r="II7" s="36"/>
      <c r="IJ7" s="36"/>
      <c r="IK7" s="36"/>
      <c r="IL7" s="36"/>
      <c r="IM7" s="36"/>
    </row>
    <row r="8" spans="1:247" ht="15">
      <c r="A8" s="34" t="s">
        <v>27</v>
      </c>
      <c r="B8" s="34" t="s">
        <v>31</v>
      </c>
      <c r="C8" s="34" t="s">
        <v>32</v>
      </c>
      <c r="D8" s="35">
        <v>2016</v>
      </c>
      <c r="E8" s="34" t="s">
        <v>29</v>
      </c>
      <c r="F8" s="34">
        <v>551505</v>
      </c>
      <c r="G8" s="36"/>
      <c r="H8" s="36"/>
      <c r="I8" s="36"/>
      <c r="J8" s="37">
        <v>0.7</v>
      </c>
      <c r="K8" s="38"/>
      <c r="L8" s="36"/>
      <c r="M8" s="39"/>
      <c r="N8" s="39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6"/>
      <c r="FT8" s="36"/>
      <c r="FU8" s="36"/>
      <c r="FV8" s="36"/>
      <c r="FW8" s="36"/>
      <c r="FX8" s="36"/>
      <c r="FY8" s="36"/>
      <c r="FZ8" s="36"/>
      <c r="GA8" s="36"/>
      <c r="GB8" s="36"/>
      <c r="GC8" s="36"/>
      <c r="GD8" s="36"/>
      <c r="GE8" s="36"/>
      <c r="GF8" s="36"/>
      <c r="GG8" s="36"/>
      <c r="GH8" s="36"/>
      <c r="GI8" s="36"/>
      <c r="GJ8" s="36"/>
      <c r="GK8" s="36"/>
      <c r="GL8" s="36"/>
      <c r="GM8" s="36"/>
      <c r="GN8" s="36"/>
      <c r="GO8" s="36"/>
      <c r="GP8" s="36"/>
      <c r="GQ8" s="36"/>
      <c r="GR8" s="36"/>
      <c r="GS8" s="36"/>
      <c r="GT8" s="36"/>
      <c r="GU8" s="36"/>
      <c r="GV8" s="36"/>
      <c r="GW8" s="36"/>
      <c r="GX8" s="36"/>
      <c r="GY8" s="36"/>
      <c r="GZ8" s="36"/>
      <c r="HA8" s="36"/>
      <c r="HB8" s="36"/>
      <c r="HC8" s="36"/>
      <c r="HD8" s="36"/>
      <c r="HE8" s="36"/>
      <c r="HF8" s="36"/>
      <c r="HG8" s="36"/>
      <c r="HH8" s="36"/>
      <c r="HI8" s="36"/>
      <c r="HJ8" s="36"/>
      <c r="HK8" s="36"/>
      <c r="HL8" s="36"/>
      <c r="HM8" s="36"/>
      <c r="HN8" s="36"/>
      <c r="HO8" s="36"/>
      <c r="HP8" s="36"/>
      <c r="HQ8" s="36"/>
      <c r="HR8" s="36"/>
      <c r="HS8" s="36"/>
      <c r="HT8" s="36"/>
      <c r="HU8" s="36"/>
      <c r="HV8" s="36"/>
      <c r="HW8" s="36"/>
      <c r="HX8" s="36"/>
      <c r="HY8" s="36"/>
      <c r="HZ8" s="36"/>
      <c r="IA8" s="36"/>
      <c r="IB8" s="36"/>
      <c r="IC8" s="36"/>
      <c r="ID8" s="36"/>
      <c r="IE8" s="36"/>
      <c r="IF8" s="36"/>
      <c r="IG8" s="36"/>
      <c r="IH8" s="36"/>
      <c r="II8" s="36"/>
      <c r="IJ8" s="36"/>
      <c r="IK8" s="36"/>
      <c r="IL8" s="36"/>
      <c r="IM8" s="36"/>
    </row>
    <row r="9" spans="1:247" ht="15">
      <c r="G9" s="36"/>
      <c r="H9" s="36"/>
      <c r="I9" s="36"/>
      <c r="J9" s="37"/>
      <c r="K9" s="38"/>
      <c r="L9" s="36"/>
      <c r="M9" s="40">
        <v>1.5</v>
      </c>
      <c r="N9" s="39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  <c r="GX9" s="36"/>
      <c r="GY9" s="36"/>
      <c r="GZ9" s="36"/>
      <c r="HA9" s="36"/>
      <c r="HB9" s="36"/>
      <c r="HC9" s="36"/>
      <c r="HD9" s="36"/>
      <c r="HE9" s="36"/>
      <c r="HF9" s="36"/>
      <c r="HG9" s="36"/>
      <c r="HH9" s="36"/>
      <c r="HI9" s="36"/>
      <c r="HJ9" s="36"/>
      <c r="HK9" s="36"/>
      <c r="HL9" s="36"/>
      <c r="HM9" s="36"/>
      <c r="HN9" s="36"/>
      <c r="HO9" s="36"/>
      <c r="HP9" s="36"/>
      <c r="HQ9" s="36"/>
      <c r="HR9" s="36"/>
      <c r="HS9" s="36"/>
      <c r="HT9" s="36"/>
      <c r="HU9" s="36"/>
      <c r="HV9" s="36"/>
      <c r="HW9" s="36"/>
      <c r="HX9" s="36"/>
      <c r="HY9" s="36"/>
      <c r="HZ9" s="36"/>
      <c r="IA9" s="36"/>
      <c r="IB9" s="36"/>
      <c r="IC9" s="36"/>
      <c r="ID9" s="36"/>
      <c r="IE9" s="36"/>
      <c r="IF9" s="36"/>
      <c r="IG9" s="36"/>
      <c r="IH9" s="36"/>
      <c r="II9" s="36"/>
      <c r="IJ9" s="36"/>
      <c r="IK9" s="36"/>
      <c r="IL9" s="36"/>
      <c r="IM9" s="36"/>
    </row>
    <row r="10" spans="1:247" ht="15">
      <c r="B10" s="34" t="s">
        <v>52</v>
      </c>
      <c r="G10" s="36"/>
      <c r="H10" s="36"/>
      <c r="I10" s="36"/>
      <c r="J10" s="37"/>
      <c r="K10" s="38">
        <f>SUM(K3:K8)</f>
        <v>51733188.5</v>
      </c>
      <c r="L10" s="36"/>
      <c r="M10" s="39"/>
      <c r="N10" s="39">
        <f>K10*M9/1000000</f>
        <v>77.599782750000003</v>
      </c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  <c r="GX10" s="36"/>
      <c r="GY10" s="36"/>
      <c r="GZ10" s="36"/>
      <c r="HA10" s="36"/>
      <c r="HB10" s="36"/>
      <c r="HC10" s="36"/>
      <c r="HD10" s="36"/>
      <c r="HE10" s="36"/>
      <c r="HF10" s="36"/>
      <c r="HG10" s="36"/>
      <c r="HH10" s="36"/>
      <c r="HI10" s="36"/>
      <c r="HJ10" s="36"/>
      <c r="HK10" s="36"/>
      <c r="HL10" s="36"/>
      <c r="HM10" s="36"/>
      <c r="HN10" s="36"/>
      <c r="HO10" s="36"/>
      <c r="HP10" s="36"/>
      <c r="HQ10" s="36"/>
      <c r="HR10" s="36"/>
      <c r="HS10" s="36"/>
      <c r="HT10" s="36"/>
      <c r="HU10" s="36"/>
      <c r="HV10" s="36"/>
      <c r="HW10" s="36"/>
      <c r="HX10" s="36"/>
      <c r="HY10" s="36"/>
      <c r="HZ10" s="36"/>
      <c r="IA10" s="36"/>
      <c r="IB10" s="36"/>
      <c r="IC10" s="36"/>
      <c r="ID10" s="36"/>
      <c r="IE10" s="36"/>
      <c r="IF10" s="36"/>
      <c r="IG10" s="36"/>
      <c r="IH10" s="36"/>
      <c r="II10" s="36"/>
      <c r="IJ10" s="36"/>
      <c r="IK10" s="36"/>
      <c r="IL10" s="36"/>
      <c r="IM10" s="36"/>
    </row>
    <row r="11" spans="1:247" ht="15">
      <c r="G11" s="36"/>
      <c r="H11" s="36"/>
      <c r="I11" s="36"/>
      <c r="J11" s="37"/>
      <c r="K11" s="38"/>
      <c r="L11" s="36"/>
      <c r="M11" s="39"/>
      <c r="N11" s="39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  <c r="GX11" s="36"/>
      <c r="GY11" s="36"/>
      <c r="GZ11" s="36"/>
      <c r="HA11" s="36"/>
      <c r="HB11" s="36"/>
      <c r="HC11" s="36"/>
      <c r="HD11" s="36"/>
      <c r="HE11" s="36"/>
      <c r="HF11" s="36"/>
      <c r="HG11" s="36"/>
      <c r="HH11" s="36"/>
      <c r="HI11" s="36"/>
      <c r="HJ11" s="36"/>
      <c r="HK11" s="36"/>
      <c r="HL11" s="36"/>
      <c r="HM11" s="36"/>
      <c r="HN11" s="36"/>
      <c r="HO11" s="36"/>
      <c r="HP11" s="36"/>
      <c r="HQ11" s="36"/>
      <c r="HR11" s="36"/>
      <c r="HS11" s="36"/>
      <c r="HT11" s="36"/>
      <c r="HU11" s="36"/>
      <c r="HV11" s="36"/>
      <c r="HW11" s="36"/>
      <c r="HX11" s="36"/>
      <c r="HY11" s="36"/>
      <c r="HZ11" s="36"/>
      <c r="IA11" s="36"/>
      <c r="IB11" s="36"/>
      <c r="IC11" s="36"/>
      <c r="ID11" s="36"/>
      <c r="IE11" s="36"/>
      <c r="IF11" s="36"/>
      <c r="IG11" s="36"/>
      <c r="IH11" s="36"/>
      <c r="II11" s="36"/>
      <c r="IJ11" s="36"/>
      <c r="IK11" s="36"/>
      <c r="IL11" s="36"/>
      <c r="IM11" s="36"/>
    </row>
    <row r="12" spans="1:247" s="43" customFormat="1" ht="15">
      <c r="A12" s="41"/>
      <c r="B12" s="41"/>
      <c r="C12" s="41"/>
      <c r="D12" s="42"/>
      <c r="E12" s="41"/>
      <c r="F12" s="41"/>
      <c r="J12" s="44"/>
      <c r="K12" s="45"/>
      <c r="M12" s="46"/>
      <c r="N12" s="46"/>
    </row>
    <row r="13" spans="1:247" ht="15">
      <c r="A13" s="34" t="s">
        <v>33</v>
      </c>
      <c r="B13" s="34" t="s">
        <v>21</v>
      </c>
      <c r="C13" s="34" t="s">
        <v>28</v>
      </c>
      <c r="D13" s="35">
        <v>2016</v>
      </c>
      <c r="E13" s="34" t="s">
        <v>29</v>
      </c>
      <c r="F13" s="34">
        <v>465092552</v>
      </c>
      <c r="G13" s="36"/>
      <c r="H13" s="36"/>
      <c r="I13" s="36"/>
      <c r="J13" s="37">
        <v>0.7</v>
      </c>
      <c r="K13" s="38">
        <f t="shared" si="0"/>
        <v>325564786.39999998</v>
      </c>
      <c r="L13" s="36"/>
      <c r="M13" s="37"/>
      <c r="N13" s="38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  <c r="GX13" s="36"/>
      <c r="GY13" s="36"/>
      <c r="GZ13" s="36"/>
      <c r="HA13" s="36"/>
      <c r="HB13" s="36"/>
      <c r="HC13" s="36"/>
      <c r="HD13" s="36"/>
      <c r="HE13" s="36"/>
      <c r="HF13" s="36"/>
      <c r="HG13" s="36"/>
      <c r="HH13" s="36"/>
      <c r="HI13" s="36"/>
      <c r="HJ13" s="36"/>
      <c r="HK13" s="36"/>
      <c r="HL13" s="36"/>
      <c r="HM13" s="36"/>
      <c r="HN13" s="36"/>
      <c r="HO13" s="36"/>
      <c r="HP13" s="36"/>
      <c r="HQ13" s="36"/>
      <c r="HR13" s="36"/>
      <c r="HS13" s="36"/>
      <c r="HT13" s="36"/>
      <c r="HU13" s="36"/>
      <c r="HV13" s="36"/>
      <c r="HW13" s="36"/>
      <c r="HX13" s="36"/>
      <c r="HY13" s="36"/>
      <c r="HZ13" s="36"/>
      <c r="IA13" s="36"/>
      <c r="IB13" s="36"/>
      <c r="IC13" s="36"/>
      <c r="ID13" s="36"/>
      <c r="IE13" s="36"/>
      <c r="IF13" s="36"/>
      <c r="IG13" s="36"/>
      <c r="IH13" s="36"/>
      <c r="II13" s="36"/>
      <c r="IJ13" s="36"/>
      <c r="IK13" s="36"/>
      <c r="IL13" s="36"/>
      <c r="IM13" s="36"/>
    </row>
    <row r="14" spans="1:247" ht="15">
      <c r="A14" s="34" t="s">
        <v>33</v>
      </c>
      <c r="B14" s="34" t="s">
        <v>21</v>
      </c>
      <c r="C14" s="34" t="s">
        <v>32</v>
      </c>
      <c r="D14" s="35">
        <v>2016</v>
      </c>
      <c r="E14" s="34" t="s">
        <v>29</v>
      </c>
      <c r="F14" s="34">
        <v>107475342</v>
      </c>
      <c r="G14" s="36"/>
      <c r="H14" s="36"/>
      <c r="I14" s="36"/>
      <c r="J14" s="37">
        <v>0.7</v>
      </c>
      <c r="K14" s="38">
        <f t="shared" si="0"/>
        <v>75232739.399999991</v>
      </c>
      <c r="L14" s="36"/>
      <c r="M14" s="37"/>
      <c r="N14" s="38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  <c r="GX14" s="36"/>
      <c r="GY14" s="36"/>
      <c r="GZ14" s="36"/>
      <c r="HA14" s="36"/>
      <c r="HB14" s="36"/>
      <c r="HC14" s="36"/>
      <c r="HD14" s="36"/>
      <c r="HE14" s="36"/>
      <c r="HF14" s="36"/>
      <c r="HG14" s="36"/>
      <c r="HH14" s="36"/>
      <c r="HI14" s="36"/>
      <c r="HJ14" s="36"/>
      <c r="HK14" s="36"/>
      <c r="HL14" s="36"/>
      <c r="HM14" s="36"/>
      <c r="HN14" s="36"/>
      <c r="HO14" s="36"/>
      <c r="HP14" s="36"/>
      <c r="HQ14" s="36"/>
      <c r="HR14" s="36"/>
      <c r="HS14" s="36"/>
      <c r="HT14" s="36"/>
      <c r="HU14" s="36"/>
      <c r="HV14" s="36"/>
      <c r="HW14" s="36"/>
      <c r="HX14" s="36"/>
      <c r="HY14" s="36"/>
      <c r="HZ14" s="36"/>
      <c r="IA14" s="36"/>
      <c r="IB14" s="36"/>
      <c r="IC14" s="36"/>
      <c r="ID14" s="36"/>
      <c r="IE14" s="36"/>
      <c r="IF14" s="36"/>
      <c r="IG14" s="36"/>
      <c r="IH14" s="36"/>
      <c r="II14" s="36"/>
      <c r="IJ14" s="36"/>
      <c r="IK14" s="36"/>
      <c r="IL14" s="36"/>
      <c r="IM14" s="36"/>
    </row>
    <row r="15" spans="1:247" ht="20" customHeight="1">
      <c r="J15" s="37"/>
      <c r="K15" s="38"/>
      <c r="M15" s="40">
        <v>1.5</v>
      </c>
      <c r="N15" s="39"/>
    </row>
    <row r="16" spans="1:247" ht="15">
      <c r="B16" s="34" t="s">
        <v>52</v>
      </c>
      <c r="G16" s="36"/>
      <c r="H16" s="36"/>
      <c r="I16" s="36"/>
      <c r="J16" s="37"/>
      <c r="K16" s="38">
        <f>SUM(K13:K14)</f>
        <v>400797525.79999995</v>
      </c>
      <c r="L16" s="36"/>
      <c r="M16" s="39"/>
      <c r="N16" s="39">
        <f>K16*M15/1000000</f>
        <v>601.19628869999997</v>
      </c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  <c r="GX16" s="36"/>
      <c r="GY16" s="36"/>
      <c r="GZ16" s="36"/>
      <c r="HA16" s="36"/>
      <c r="HB16" s="36"/>
      <c r="HC16" s="36"/>
      <c r="HD16" s="36"/>
      <c r="HE16" s="36"/>
      <c r="HF16" s="36"/>
      <c r="HG16" s="36"/>
      <c r="HH16" s="36"/>
      <c r="HI16" s="36"/>
      <c r="HJ16" s="36"/>
      <c r="HK16" s="36"/>
      <c r="HL16" s="36"/>
      <c r="HM16" s="36"/>
      <c r="HN16" s="36"/>
      <c r="HO16" s="36"/>
      <c r="HP16" s="36"/>
      <c r="HQ16" s="36"/>
      <c r="HR16" s="36"/>
      <c r="HS16" s="36"/>
      <c r="HT16" s="36"/>
      <c r="HU16" s="36"/>
      <c r="HV16" s="36"/>
      <c r="HW16" s="36"/>
      <c r="HX16" s="36"/>
      <c r="HY16" s="36"/>
      <c r="HZ16" s="36"/>
      <c r="IA16" s="36"/>
      <c r="IB16" s="36"/>
      <c r="IC16" s="36"/>
      <c r="ID16" s="36"/>
      <c r="IE16" s="36"/>
      <c r="IF16" s="36"/>
      <c r="IG16" s="36"/>
      <c r="IH16" s="36"/>
      <c r="II16" s="36"/>
      <c r="IJ16" s="36"/>
      <c r="IK16" s="36"/>
      <c r="IL16" s="36"/>
      <c r="IM16" s="36"/>
    </row>
    <row r="17" spans="1:17" s="43" customFormat="1" ht="15">
      <c r="A17" s="41"/>
      <c r="B17" s="41"/>
      <c r="C17" s="41"/>
      <c r="D17" s="42"/>
      <c r="E17" s="41"/>
      <c r="F17" s="41"/>
      <c r="J17" s="44"/>
      <c r="K17" s="45"/>
      <c r="M17" s="46"/>
      <c r="N17" s="46"/>
    </row>
    <row r="18" spans="1:17" ht="20" customHeight="1">
      <c r="A18" s="104" t="s">
        <v>78</v>
      </c>
      <c r="B18" s="104"/>
      <c r="C18" s="104"/>
      <c r="D18" s="104"/>
      <c r="E18" s="104"/>
      <c r="F18" s="104"/>
      <c r="J18" s="37"/>
      <c r="K18" s="38"/>
    </row>
    <row r="19" spans="1:17" ht="20" customHeight="1">
      <c r="A19" s="82" t="s">
        <v>27</v>
      </c>
      <c r="B19" s="82" t="s">
        <v>75</v>
      </c>
      <c r="C19" s="82" t="s">
        <v>76</v>
      </c>
      <c r="D19" s="81">
        <v>2016</v>
      </c>
      <c r="E19" s="82" t="s">
        <v>77</v>
      </c>
      <c r="F19" s="82" t="s">
        <v>80</v>
      </c>
      <c r="J19" s="37"/>
      <c r="K19" s="38"/>
      <c r="M19" s="40">
        <v>3.67</v>
      </c>
      <c r="N19" s="39">
        <f>F19*M19</f>
        <v>5091.7579999999998</v>
      </c>
    </row>
    <row r="20" spans="1:17" ht="20" customHeight="1">
      <c r="A20" s="82" t="s">
        <v>33</v>
      </c>
      <c r="B20" s="82" t="s">
        <v>75</v>
      </c>
      <c r="C20" s="82" t="s">
        <v>76</v>
      </c>
      <c r="D20" s="83">
        <v>2016</v>
      </c>
      <c r="E20" s="82" t="s">
        <v>77</v>
      </c>
      <c r="F20" s="82" t="s">
        <v>81</v>
      </c>
      <c r="J20" s="37"/>
      <c r="K20" s="38"/>
      <c r="M20" s="40">
        <f>M19</f>
        <v>3.67</v>
      </c>
      <c r="N20" s="39">
        <f>F20*M20</f>
        <v>37543.512799999997</v>
      </c>
    </row>
    <row r="21" spans="1:17" ht="20" customHeight="1">
      <c r="J21" s="37"/>
      <c r="K21" s="38"/>
      <c r="M21" s="39"/>
      <c r="N21" s="39"/>
    </row>
    <row r="22" spans="1:17" ht="20" customHeight="1">
      <c r="J22" s="37"/>
      <c r="K22" s="38"/>
      <c r="M22" s="39"/>
      <c r="N22" s="39"/>
    </row>
    <row r="23" spans="1:17" ht="20" customHeight="1">
      <c r="J23" s="37"/>
      <c r="K23" s="38"/>
      <c r="M23" s="39"/>
      <c r="N23" s="39"/>
    </row>
    <row r="24" spans="1:17" ht="20" customHeight="1">
      <c r="J24" s="37"/>
      <c r="K24" s="38"/>
      <c r="M24" s="39"/>
      <c r="N24" s="39"/>
    </row>
    <row r="25" spans="1:17" ht="20" customHeight="1">
      <c r="J25" s="37"/>
      <c r="K25" s="38"/>
      <c r="M25" s="39"/>
      <c r="N25" s="39"/>
    </row>
    <row r="26" spans="1:17" ht="20" customHeight="1">
      <c r="J26" s="84"/>
      <c r="K26" s="84"/>
      <c r="L26" s="84"/>
      <c r="M26" s="84"/>
      <c r="N26" s="84"/>
      <c r="O26" s="84"/>
      <c r="P26" s="84"/>
      <c r="Q26" s="84"/>
    </row>
    <row r="27" spans="1:17" ht="20" customHeight="1">
      <c r="J27" s="84"/>
      <c r="K27" s="84"/>
      <c r="L27" s="84"/>
      <c r="M27" s="84"/>
      <c r="N27" s="84"/>
      <c r="O27" s="84"/>
      <c r="P27" s="84"/>
      <c r="Q27" s="84"/>
    </row>
    <row r="28" spans="1:17" ht="20" customHeight="1">
      <c r="J28" s="84"/>
      <c r="K28" s="84"/>
      <c r="L28" s="84"/>
      <c r="M28" s="84"/>
      <c r="N28" s="84"/>
      <c r="O28" s="84"/>
      <c r="P28" s="84"/>
      <c r="Q28" s="84"/>
    </row>
    <row r="29" spans="1:17" ht="20" customHeight="1">
      <c r="J29" s="84"/>
      <c r="K29" s="84"/>
      <c r="L29" s="84"/>
      <c r="M29" s="84"/>
      <c r="N29" s="84"/>
      <c r="O29" s="84"/>
      <c r="P29" s="84"/>
      <c r="Q29" s="84"/>
    </row>
    <row r="30" spans="1:17" ht="20" customHeight="1">
      <c r="J30" s="84"/>
      <c r="K30" s="84"/>
      <c r="L30" s="84"/>
      <c r="M30" s="84"/>
      <c r="N30" s="84"/>
      <c r="O30" s="84"/>
      <c r="P30" s="84"/>
      <c r="Q30" s="84"/>
    </row>
    <row r="31" spans="1:17" ht="20" customHeight="1">
      <c r="J31" s="84"/>
      <c r="K31" s="84"/>
      <c r="L31" s="84"/>
      <c r="M31" s="84"/>
      <c r="N31" s="84"/>
      <c r="O31" s="84"/>
      <c r="P31" s="84"/>
      <c r="Q31" s="84"/>
    </row>
    <row r="32" spans="1:17" ht="20" customHeight="1">
      <c r="J32" s="84"/>
      <c r="K32" s="84"/>
      <c r="L32" s="84"/>
      <c r="M32" s="84"/>
      <c r="N32" s="84"/>
      <c r="O32" s="84"/>
      <c r="P32" s="84"/>
      <c r="Q32" s="84"/>
    </row>
    <row r="33" spans="10:17" ht="20" customHeight="1">
      <c r="J33" s="84"/>
      <c r="K33" s="84"/>
      <c r="L33" s="84"/>
      <c r="M33" s="84"/>
      <c r="N33" s="84"/>
      <c r="O33" s="84"/>
      <c r="P33" s="84"/>
      <c r="Q33" s="84"/>
    </row>
    <row r="34" spans="10:17" ht="20" customHeight="1">
      <c r="J34" s="84"/>
      <c r="K34" s="84"/>
      <c r="L34" s="84"/>
      <c r="M34" s="84"/>
      <c r="N34" s="84"/>
      <c r="O34" s="84"/>
      <c r="P34" s="84"/>
      <c r="Q34" s="84"/>
    </row>
    <row r="35" spans="10:17" ht="20" customHeight="1">
      <c r="J35" s="84"/>
      <c r="K35" s="84"/>
      <c r="L35" s="84"/>
      <c r="M35" s="84"/>
      <c r="N35" s="84"/>
      <c r="O35" s="84"/>
      <c r="P35" s="84"/>
      <c r="Q35" s="84"/>
    </row>
    <row r="36" spans="10:17" ht="20" customHeight="1">
      <c r="J36" s="84"/>
      <c r="K36" s="84"/>
      <c r="L36" s="84"/>
      <c r="M36" s="84"/>
      <c r="N36" s="84"/>
      <c r="O36" s="84"/>
      <c r="P36" s="84"/>
      <c r="Q36" s="84"/>
    </row>
    <row r="37" spans="10:17" ht="20" customHeight="1">
      <c r="J37" s="84"/>
      <c r="K37" s="84"/>
      <c r="L37" s="84"/>
      <c r="M37" s="84"/>
      <c r="N37" s="84"/>
      <c r="O37" s="84"/>
      <c r="P37" s="84"/>
      <c r="Q37" s="84"/>
    </row>
    <row r="38" spans="10:17" ht="20" customHeight="1">
      <c r="J38" s="84"/>
      <c r="K38" s="84"/>
      <c r="L38" s="84"/>
      <c r="M38" s="84"/>
      <c r="N38" s="84"/>
      <c r="O38" s="84"/>
      <c r="P38" s="84"/>
      <c r="Q38" s="84"/>
    </row>
    <row r="39" spans="10:17" ht="20" customHeight="1">
      <c r="J39" s="84"/>
      <c r="K39" s="84"/>
      <c r="L39" s="84"/>
      <c r="M39" s="84"/>
      <c r="N39" s="84"/>
      <c r="O39" s="84"/>
      <c r="P39" s="84"/>
      <c r="Q39" s="84"/>
    </row>
    <row r="40" spans="10:17" ht="20" customHeight="1">
      <c r="J40" s="84"/>
      <c r="K40" s="84"/>
      <c r="L40" s="84"/>
      <c r="M40" s="84"/>
      <c r="N40" s="84"/>
      <c r="O40" s="84"/>
      <c r="P40" s="84"/>
      <c r="Q40" s="84"/>
    </row>
    <row r="41" spans="10:17" ht="20" customHeight="1">
      <c r="J41" s="84"/>
      <c r="K41" s="84"/>
      <c r="L41" s="84"/>
      <c r="M41" s="84"/>
      <c r="N41" s="84"/>
      <c r="O41" s="84"/>
      <c r="P41" s="84"/>
      <c r="Q41" s="84"/>
    </row>
    <row r="42" spans="10:17" ht="20" customHeight="1">
      <c r="J42" s="84"/>
      <c r="K42" s="84"/>
      <c r="L42" s="84"/>
      <c r="M42" s="84"/>
      <c r="N42" s="84"/>
      <c r="O42" s="84"/>
      <c r="P42" s="84"/>
      <c r="Q42" s="84"/>
    </row>
  </sheetData>
  <mergeCells count="4">
    <mergeCell ref="A1:F1"/>
    <mergeCell ref="J1:K1"/>
    <mergeCell ref="M1:N1"/>
    <mergeCell ref="A18:F18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CO2-échanges-végétation</vt:lpstr>
      <vt:lpstr>CO2-capture-végétation</vt:lpstr>
      <vt:lpstr>agriculture</vt:lpstr>
      <vt:lpstr>import-export-agri</vt:lpstr>
      <vt:lpstr>forêt</vt:lpstr>
    </vt:vector>
  </TitlesOfParts>
  <Company>Conseil Général de l'Environnement et du Développement Durable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André-Jean Guérin</dc:creator>
  <cp:lastModifiedBy>André-Jean Guérin</cp:lastModifiedBy>
  <dcterms:created xsi:type="dcterms:W3CDTF">2018-11-04T06:20:50Z</dcterms:created>
  <dcterms:modified xsi:type="dcterms:W3CDTF">2018-11-11T08:14:25Z</dcterms:modified>
</cp:coreProperties>
</file>